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9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ЭтаКнига" defaultThemeVersion="124226"/>
  <bookViews>
    <workbookView xWindow="-12" yWindow="888" windowWidth="9720" windowHeight="10128" tabRatio="953" firstSheet="3" activeTab="9"/>
  </bookViews>
  <sheets>
    <sheet name="Панельные ограждения GL (стр.1)" sheetId="138" r:id="rId1"/>
    <sheet name="Панельные ограждения GL (стр.2)" sheetId="139" r:id="rId2"/>
    <sheet name="Эл-ты панельных ограждений - 1" sheetId="125" r:id="rId3"/>
    <sheet name="Эл-ты панельных ограждений - 2" sheetId="137" r:id="rId4"/>
    <sheet name="Ограждения Optima+Рулон.Сетка" sheetId="136" r:id="rId5"/>
    <sheet name="Модульные ограждения GL" sheetId="142" r:id="rId6"/>
    <sheet name="Protect+Габион+Врем+Штакетник" sheetId="119" r:id="rId7"/>
    <sheet name="Откатные ворота" sheetId="126" r:id="rId8"/>
    <sheet name="Шлагбаумы" sheetId="140" r:id="rId9"/>
    <sheet name="Распашные ворота и калитки" sheetId="143" r:id="rId10"/>
  </sheets>
  <definedNames>
    <definedName name="Belarus">1</definedName>
    <definedName name="Print_Area" localSheetId="6">'Protect+Габион+Врем+Штакетник'!$A$1:$N$62</definedName>
    <definedName name="Print_Area" localSheetId="9">'Распашные ворота и калитки'!$A$1:$Q$60</definedName>
    <definedName name="_xlnm.Print_Area" localSheetId="6">'Protect+Габион+Врем+Штакетник'!$A$1:$N$58</definedName>
    <definedName name="_xlnm.Print_Area" localSheetId="5">'Модульные ограждения GL'!$A$1:$P$66</definedName>
    <definedName name="_xlnm.Print_Area" localSheetId="4">'Ограждения Optima+Рулон.Сетка'!$A$1:$I$53</definedName>
    <definedName name="_xlnm.Print_Area" localSheetId="7">'Откатные ворота'!$A$1:$Q$39</definedName>
    <definedName name="_xlnm.Print_Area" localSheetId="0">'Панельные ограждения GL (стр.1)'!$A$1:$L$68</definedName>
    <definedName name="_xlnm.Print_Area" localSheetId="1">'Панельные ограждения GL (стр.2)'!$A$1:$L$46</definedName>
    <definedName name="_xlnm.Print_Area" localSheetId="9">'Распашные ворота и калитки'!$A$1:$R$60</definedName>
    <definedName name="_xlnm.Print_Area" localSheetId="8">Шлагбаумы!$A$1:$L$24</definedName>
    <definedName name="_xlnm.Print_Area" localSheetId="2">'Эл-ты панельных ограждений - 1'!$A$1:$I$72</definedName>
    <definedName name="_xlnm.Print_Area" localSheetId="3">'Эл-ты панельных ограждений - 2'!$A$1:$G$56</definedName>
  </definedNames>
  <calcPr calcId="145621"/>
</workbook>
</file>

<file path=xl/calcChain.xml><?xml version="1.0" encoding="utf-8"?>
<calcChain xmlns="http://schemas.openxmlformats.org/spreadsheetml/2006/main">
  <c r="F46" i="143" l="1"/>
  <c r="N20" i="119" l="1"/>
  <c r="M20" i="119"/>
  <c r="M30" i="119" l="1"/>
  <c r="I44" i="142" l="1"/>
  <c r="I43" i="142"/>
  <c r="I28" i="142" l="1"/>
  <c r="I27" i="142"/>
  <c r="I42" i="142"/>
  <c r="H55" i="143" l="1"/>
  <c r="F53" i="143"/>
  <c r="H48" i="143"/>
  <c r="O41" i="143"/>
  <c r="O40" i="143"/>
  <c r="O39" i="143"/>
  <c r="N41" i="143"/>
  <c r="N40" i="143"/>
  <c r="N39" i="143"/>
  <c r="M41" i="143"/>
  <c r="M40" i="143"/>
  <c r="M39" i="143"/>
  <c r="L41" i="143"/>
  <c r="L40" i="143"/>
  <c r="L39" i="143"/>
  <c r="K41" i="143"/>
  <c r="K40" i="143"/>
  <c r="K39" i="143"/>
  <c r="J39" i="143"/>
  <c r="J41" i="143"/>
  <c r="J40" i="143"/>
  <c r="I41" i="143"/>
  <c r="I40" i="143"/>
  <c r="I39" i="143"/>
  <c r="I38" i="143"/>
  <c r="H41" i="143"/>
  <c r="H40" i="143"/>
  <c r="H39" i="143"/>
  <c r="H38" i="143"/>
  <c r="G41" i="143"/>
  <c r="G40" i="143"/>
  <c r="G39" i="143"/>
  <c r="G38" i="143"/>
  <c r="F41" i="143"/>
  <c r="F40" i="143"/>
  <c r="F39" i="143"/>
  <c r="F38" i="143"/>
  <c r="H34" i="143"/>
  <c r="H33" i="143"/>
  <c r="H32" i="143"/>
  <c r="H31" i="143"/>
  <c r="F34" i="143"/>
  <c r="F33" i="143"/>
  <c r="F32" i="143"/>
  <c r="F31" i="143"/>
  <c r="R31" i="143"/>
  <c r="R28" i="143"/>
  <c r="R25" i="143"/>
  <c r="R23" i="143"/>
  <c r="I26" i="143"/>
  <c r="I25" i="143"/>
  <c r="I24" i="143"/>
  <c r="I23" i="143"/>
  <c r="I22" i="143"/>
  <c r="I21" i="143"/>
  <c r="I20" i="143"/>
  <c r="I19" i="143"/>
  <c r="R21" i="143"/>
  <c r="R20" i="143"/>
  <c r="R19" i="143"/>
  <c r="R18" i="143"/>
  <c r="R15" i="143"/>
  <c r="R12" i="143"/>
  <c r="G16" i="143"/>
  <c r="G15" i="143"/>
  <c r="G14" i="143"/>
  <c r="G13" i="143"/>
  <c r="G12" i="143"/>
  <c r="F16" i="143"/>
  <c r="F15" i="143"/>
  <c r="F14" i="143"/>
  <c r="F13" i="143"/>
  <c r="F12" i="143"/>
  <c r="R8" i="143"/>
  <c r="R7" i="143"/>
  <c r="R6" i="143"/>
  <c r="R5" i="143"/>
  <c r="Q8" i="143"/>
  <c r="Q7" i="143"/>
  <c r="Q6" i="143"/>
  <c r="Q5" i="143"/>
  <c r="P8" i="143"/>
  <c r="P7" i="143"/>
  <c r="P6" i="143"/>
  <c r="P5" i="143"/>
  <c r="O8" i="143"/>
  <c r="O7" i="143"/>
  <c r="O6" i="143"/>
  <c r="O5" i="143"/>
  <c r="N8" i="143"/>
  <c r="N7" i="143"/>
  <c r="N6" i="143"/>
  <c r="N5" i="143"/>
  <c r="M8" i="143"/>
  <c r="M7" i="143"/>
  <c r="M6" i="143"/>
  <c r="M5" i="143"/>
  <c r="L8" i="143"/>
  <c r="L7" i="143"/>
  <c r="L6" i="143"/>
  <c r="L5" i="143"/>
  <c r="K8" i="143"/>
  <c r="K7" i="143"/>
  <c r="K6" i="143"/>
  <c r="K5" i="143"/>
  <c r="J8" i="143"/>
  <c r="J7" i="143"/>
  <c r="J6" i="143"/>
  <c r="J5" i="143"/>
  <c r="I8" i="143"/>
  <c r="I7" i="143"/>
  <c r="I6" i="143"/>
  <c r="I5" i="143"/>
  <c r="H8" i="143"/>
  <c r="H7" i="143"/>
  <c r="H6" i="143"/>
  <c r="H5" i="143"/>
  <c r="G8" i="143"/>
  <c r="G7" i="143"/>
  <c r="G6" i="143"/>
  <c r="G5" i="143"/>
  <c r="F8" i="143"/>
  <c r="F7" i="143"/>
  <c r="F6" i="143"/>
  <c r="F5" i="143"/>
  <c r="L5" i="140"/>
  <c r="L20" i="140"/>
  <c r="L19" i="140"/>
  <c r="L18" i="140"/>
  <c r="L16" i="140"/>
  <c r="L15" i="140"/>
  <c r="L11" i="140"/>
  <c r="L10" i="140"/>
  <c r="L9" i="140"/>
  <c r="L7" i="140"/>
  <c r="L6" i="140"/>
  <c r="J35" i="126"/>
  <c r="J34" i="126"/>
  <c r="Q29" i="126"/>
  <c r="Q28" i="126"/>
  <c r="Q27" i="126"/>
  <c r="Q26" i="126"/>
  <c r="O23" i="126"/>
  <c r="L23" i="126"/>
  <c r="O21" i="126"/>
  <c r="L21" i="126"/>
  <c r="F17" i="126"/>
  <c r="F16" i="126"/>
  <c r="F15" i="126"/>
  <c r="E17" i="126"/>
  <c r="E16" i="126"/>
  <c r="E15" i="126"/>
  <c r="I9" i="126"/>
  <c r="Q11" i="126"/>
  <c r="P11" i="126"/>
  <c r="O11" i="126"/>
  <c r="N11" i="126"/>
  <c r="M11" i="126"/>
  <c r="L11" i="126"/>
  <c r="K11" i="126"/>
  <c r="J11" i="126"/>
  <c r="I11" i="126"/>
  <c r="H11" i="126"/>
  <c r="G11" i="126"/>
  <c r="Q10" i="126"/>
  <c r="P10" i="126"/>
  <c r="O10" i="126"/>
  <c r="N10" i="126"/>
  <c r="M10" i="126"/>
  <c r="L10" i="126"/>
  <c r="K10" i="126"/>
  <c r="J10" i="126"/>
  <c r="I10" i="126"/>
  <c r="H10" i="126"/>
  <c r="G10" i="126"/>
  <c r="F10" i="126"/>
  <c r="Q9" i="126"/>
  <c r="P9" i="126"/>
  <c r="O9" i="126"/>
  <c r="N9" i="126"/>
  <c r="M9" i="126"/>
  <c r="L9" i="126"/>
  <c r="K9" i="126"/>
  <c r="J9" i="126"/>
  <c r="H9" i="126"/>
  <c r="G9" i="126"/>
  <c r="F9" i="126"/>
  <c r="Q8" i="126"/>
  <c r="P8" i="126"/>
  <c r="O8" i="126"/>
  <c r="N8" i="126"/>
  <c r="M8" i="126"/>
  <c r="L8" i="126"/>
  <c r="K8" i="126"/>
  <c r="J8" i="126"/>
  <c r="I8" i="126"/>
  <c r="H8" i="126"/>
  <c r="G8" i="126"/>
  <c r="F8" i="126"/>
  <c r="Q7" i="126"/>
  <c r="P7" i="126"/>
  <c r="O7" i="126"/>
  <c r="N7" i="126"/>
  <c r="M7" i="126"/>
  <c r="L7" i="126"/>
  <c r="K7" i="126"/>
  <c r="J7" i="126"/>
  <c r="I7" i="126"/>
  <c r="H7" i="126"/>
  <c r="G7" i="126"/>
  <c r="F7" i="126"/>
  <c r="Q6" i="126"/>
  <c r="P6" i="126"/>
  <c r="O6" i="126"/>
  <c r="N6" i="126"/>
  <c r="M6" i="126"/>
  <c r="L6" i="126"/>
  <c r="K6" i="126"/>
  <c r="J6" i="126"/>
  <c r="I6" i="126"/>
  <c r="H6" i="126"/>
  <c r="G6" i="126"/>
  <c r="F6" i="126"/>
  <c r="Q5" i="126"/>
  <c r="P5" i="126"/>
  <c r="O5" i="126"/>
  <c r="N5" i="126"/>
  <c r="M5" i="126"/>
  <c r="L5" i="126"/>
  <c r="K5" i="126"/>
  <c r="J5" i="126"/>
  <c r="I5" i="126"/>
  <c r="H5" i="126"/>
  <c r="G5" i="126"/>
  <c r="F5" i="126"/>
  <c r="E10" i="126"/>
  <c r="E9" i="126"/>
  <c r="E8" i="126"/>
  <c r="E7" i="126"/>
  <c r="E6" i="126"/>
  <c r="E5" i="126"/>
  <c r="M17" i="119"/>
  <c r="N17" i="119" s="1"/>
  <c r="M40" i="119"/>
  <c r="M39" i="119"/>
  <c r="N39" i="119"/>
  <c r="N38" i="119"/>
  <c r="N37" i="119"/>
  <c r="N36" i="119"/>
  <c r="N35" i="119"/>
  <c r="M38" i="119"/>
  <c r="M37" i="119"/>
  <c r="M36" i="119"/>
  <c r="M35" i="119"/>
  <c r="M31" i="119"/>
  <c r="M29" i="119"/>
  <c r="N28" i="119"/>
  <c r="N27" i="119"/>
  <c r="M24" i="119"/>
  <c r="M19" i="119"/>
  <c r="M23" i="119"/>
  <c r="M22" i="119"/>
  <c r="M21" i="119"/>
  <c r="N21" i="119" s="1"/>
  <c r="M18" i="119"/>
  <c r="I7" i="119"/>
  <c r="I6" i="119"/>
  <c r="I5" i="119"/>
  <c r="I21" i="142"/>
  <c r="I56" i="142"/>
  <c r="I55" i="142"/>
  <c r="I54" i="142"/>
  <c r="I53" i="142"/>
  <c r="I52" i="142"/>
  <c r="I51" i="142"/>
  <c r="I50" i="142"/>
  <c r="I49" i="142"/>
  <c r="I48" i="142"/>
  <c r="I47" i="142"/>
  <c r="I46" i="142"/>
  <c r="I45" i="142"/>
  <c r="I41" i="142"/>
  <c r="I40" i="142"/>
  <c r="I39" i="142"/>
  <c r="I38" i="142"/>
  <c r="I37" i="142"/>
  <c r="I36" i="142"/>
  <c r="I35" i="142"/>
  <c r="I34" i="142"/>
  <c r="I33" i="142"/>
  <c r="I32" i="142"/>
  <c r="I31" i="142"/>
  <c r="I30" i="142"/>
  <c r="I29" i="142"/>
  <c r="I26" i="142"/>
  <c r="I25" i="142"/>
  <c r="I24" i="142"/>
  <c r="I23" i="142"/>
  <c r="I22" i="142"/>
  <c r="I5" i="136"/>
  <c r="I34" i="136"/>
  <c r="I33" i="136"/>
  <c r="I32" i="136"/>
  <c r="I31" i="136"/>
  <c r="I30" i="136"/>
  <c r="I27" i="136"/>
  <c r="I26" i="136"/>
  <c r="I25" i="136"/>
  <c r="I24" i="136"/>
  <c r="I23" i="136"/>
  <c r="I22" i="136"/>
  <c r="I21" i="136"/>
  <c r="I20" i="136"/>
  <c r="I19" i="136"/>
  <c r="I18" i="136"/>
  <c r="I17" i="136"/>
  <c r="I16" i="136"/>
  <c r="I15" i="136"/>
  <c r="I14" i="136"/>
  <c r="I13" i="136"/>
  <c r="I12" i="136"/>
  <c r="I11" i="136"/>
  <c r="I7" i="136"/>
  <c r="I6" i="136"/>
  <c r="G44" i="137"/>
  <c r="G43" i="137"/>
  <c r="G42" i="137"/>
  <c r="G41" i="137"/>
  <c r="G40" i="137"/>
  <c r="G39" i="137"/>
  <c r="G38" i="137"/>
  <c r="G37" i="137"/>
  <c r="G36" i="137"/>
  <c r="G35" i="137"/>
  <c r="G34" i="137"/>
  <c r="G33" i="137"/>
  <c r="G32" i="137"/>
  <c r="G31" i="137"/>
  <c r="G30" i="137"/>
  <c r="G29" i="137"/>
  <c r="G28" i="137"/>
  <c r="G27" i="137"/>
  <c r="G26" i="137"/>
  <c r="G25" i="137"/>
  <c r="G24" i="137"/>
  <c r="G23" i="137"/>
  <c r="G22" i="137"/>
  <c r="G21" i="137"/>
  <c r="G20" i="137"/>
  <c r="G19" i="137"/>
  <c r="G18" i="137"/>
  <c r="G17" i="137"/>
  <c r="G16" i="137"/>
  <c r="G15" i="137"/>
  <c r="G14" i="137"/>
  <c r="G13" i="137"/>
  <c r="G12" i="137"/>
  <c r="G11" i="137"/>
  <c r="G10" i="137"/>
  <c r="G9" i="137"/>
  <c r="G8" i="137"/>
  <c r="G7" i="137"/>
  <c r="G6" i="137"/>
  <c r="G5" i="137"/>
  <c r="G4" i="137"/>
  <c r="I4" i="125"/>
  <c r="I63" i="125"/>
  <c r="I62" i="125"/>
  <c r="I61" i="125"/>
  <c r="I60" i="125"/>
  <c r="I59" i="125"/>
  <c r="I58" i="125"/>
  <c r="I57" i="125"/>
  <c r="I56" i="125"/>
  <c r="I55" i="125"/>
  <c r="I54" i="125"/>
  <c r="I53" i="125"/>
  <c r="I52" i="125"/>
  <c r="I51" i="125"/>
  <c r="I50" i="125"/>
  <c r="I49" i="125"/>
  <c r="I48" i="125"/>
  <c r="I47" i="125"/>
  <c r="I46" i="125"/>
  <c r="I45" i="125"/>
  <c r="I44" i="125"/>
  <c r="I43" i="125"/>
  <c r="I42" i="125"/>
  <c r="I41" i="125"/>
  <c r="I40" i="125"/>
  <c r="I39" i="125"/>
  <c r="I38" i="125"/>
  <c r="I37" i="125"/>
  <c r="I36" i="125"/>
  <c r="I35" i="125"/>
  <c r="I34" i="125"/>
  <c r="I33" i="125"/>
  <c r="I32" i="125"/>
  <c r="I31" i="125"/>
  <c r="I30" i="125"/>
  <c r="I29" i="125"/>
  <c r="I28" i="125"/>
  <c r="I27" i="125"/>
  <c r="I26" i="125"/>
  <c r="I25" i="125"/>
  <c r="I24" i="125"/>
  <c r="I23" i="125"/>
  <c r="I22" i="125"/>
  <c r="I21" i="125"/>
  <c r="I20" i="125"/>
  <c r="I19" i="125"/>
  <c r="I18" i="125"/>
  <c r="I17" i="125"/>
  <c r="I16" i="125"/>
  <c r="I15" i="125"/>
  <c r="I14" i="125"/>
  <c r="I13" i="125"/>
  <c r="I12" i="125"/>
  <c r="I11" i="125"/>
  <c r="I10" i="125"/>
  <c r="I9" i="125"/>
  <c r="I8" i="125"/>
  <c r="I7" i="125"/>
  <c r="I6" i="125"/>
  <c r="I5" i="125"/>
  <c r="H6" i="139"/>
  <c r="G30" i="139"/>
  <c r="G29" i="139"/>
  <c r="G28" i="139"/>
  <c r="G27" i="139"/>
  <c r="G26" i="139"/>
  <c r="G25" i="139"/>
  <c r="G24" i="139"/>
  <c r="G23" i="139"/>
  <c r="G22" i="139"/>
  <c r="G21" i="139"/>
  <c r="G20" i="139"/>
  <c r="G19" i="139"/>
  <c r="G18" i="139"/>
  <c r="G17" i="139"/>
  <c r="G16" i="139"/>
  <c r="G15" i="139"/>
  <c r="G14" i="139"/>
  <c r="G13" i="139"/>
  <c r="G12" i="139"/>
  <c r="G11" i="139"/>
  <c r="G10" i="139"/>
  <c r="G9" i="139"/>
  <c r="G8" i="139"/>
  <c r="G7" i="139"/>
  <c r="G6" i="139"/>
  <c r="G5" i="139"/>
  <c r="H30" i="139"/>
  <c r="H29" i="139"/>
  <c r="H28" i="139"/>
  <c r="H27" i="139"/>
  <c r="H26" i="139"/>
  <c r="H25" i="139"/>
  <c r="H24" i="139"/>
  <c r="H23" i="139"/>
  <c r="H22" i="139"/>
  <c r="H21" i="139"/>
  <c r="H20" i="139"/>
  <c r="H19" i="139"/>
  <c r="H18" i="139"/>
  <c r="H17" i="139"/>
  <c r="H16" i="139"/>
  <c r="H15" i="139"/>
  <c r="H14" i="139"/>
  <c r="H13" i="139"/>
  <c r="H12" i="139"/>
  <c r="H11" i="139"/>
  <c r="H10" i="139"/>
  <c r="H9" i="139"/>
  <c r="H8" i="139"/>
  <c r="H7" i="139"/>
  <c r="H5" i="139"/>
  <c r="H5" i="138"/>
  <c r="H51" i="138"/>
  <c r="H50" i="138"/>
  <c r="H49" i="138"/>
  <c r="H48" i="138"/>
  <c r="H47" i="138"/>
  <c r="H46" i="138"/>
  <c r="H45" i="138"/>
  <c r="H44" i="138"/>
  <c r="H43" i="138"/>
  <c r="H42" i="138"/>
  <c r="H41" i="138"/>
  <c r="H40" i="138"/>
  <c r="H39" i="138"/>
  <c r="H38" i="138"/>
  <c r="H37" i="138"/>
  <c r="H36" i="138"/>
  <c r="H35" i="138"/>
  <c r="H34" i="138"/>
  <c r="H33" i="138"/>
  <c r="H32" i="138"/>
  <c r="H31" i="138"/>
  <c r="H30" i="138"/>
  <c r="H29" i="138"/>
  <c r="H28" i="138"/>
  <c r="H27" i="138"/>
  <c r="H26" i="138"/>
  <c r="H25" i="138"/>
  <c r="H24" i="138"/>
  <c r="H23" i="138"/>
  <c r="H22" i="138"/>
  <c r="H21" i="138"/>
  <c r="H20" i="138"/>
  <c r="H19" i="138"/>
  <c r="H18" i="138"/>
  <c r="H17" i="138"/>
  <c r="H16" i="138"/>
  <c r="H15" i="138"/>
  <c r="H14" i="138"/>
  <c r="H13" i="138"/>
  <c r="H12" i="138"/>
  <c r="H11" i="138"/>
  <c r="H10" i="138"/>
  <c r="H9" i="138"/>
  <c r="H8" i="138"/>
  <c r="H7" i="138"/>
  <c r="H6" i="138"/>
  <c r="G51" i="138"/>
  <c r="G50" i="138"/>
  <c r="G49" i="138"/>
  <c r="G48" i="138"/>
  <c r="G47" i="138"/>
  <c r="G46" i="138"/>
  <c r="G45" i="138"/>
  <c r="G44" i="138"/>
  <c r="G43" i="138"/>
  <c r="G42" i="138"/>
  <c r="G41" i="138"/>
  <c r="G40" i="138"/>
  <c r="G39" i="138"/>
  <c r="G38" i="138"/>
  <c r="G37" i="138"/>
  <c r="G36" i="138"/>
  <c r="G35" i="138"/>
  <c r="G34" i="138"/>
  <c r="G33" i="138"/>
  <c r="G32" i="138"/>
  <c r="G31" i="138"/>
  <c r="G30" i="138"/>
  <c r="G29" i="138"/>
  <c r="G28" i="138"/>
  <c r="G27" i="138"/>
  <c r="G26" i="138"/>
  <c r="G25" i="138"/>
  <c r="G24" i="138"/>
  <c r="G23" i="138"/>
  <c r="G22" i="138"/>
  <c r="G21" i="138"/>
  <c r="G20" i="138"/>
  <c r="G19" i="138"/>
  <c r="G18" i="138"/>
  <c r="G17" i="138"/>
  <c r="G16" i="138"/>
  <c r="G15" i="138"/>
  <c r="G14" i="138"/>
  <c r="G13" i="138"/>
  <c r="G12" i="138"/>
  <c r="G11" i="138"/>
  <c r="G10" i="138"/>
  <c r="G9" i="138"/>
  <c r="G8" i="138"/>
  <c r="G7" i="138"/>
  <c r="G6" i="138"/>
  <c r="G5" i="138"/>
  <c r="W27" i="119" l="1"/>
  <c r="W28" i="119"/>
  <c r="O26" i="139" l="1"/>
  <c r="P26" i="139"/>
  <c r="Q26" i="139"/>
  <c r="Q25" i="139"/>
  <c r="P25" i="139"/>
  <c r="O25" i="139"/>
  <c r="Q23" i="139"/>
  <c r="P23" i="139"/>
  <c r="O23" i="139"/>
  <c r="Q23" i="138"/>
  <c r="P23" i="138"/>
  <c r="O23" i="138"/>
  <c r="P13" i="139"/>
  <c r="Q13" i="139"/>
  <c r="O13" i="139"/>
  <c r="Q12" i="139"/>
  <c r="Q10" i="139"/>
  <c r="P12" i="139"/>
  <c r="P10" i="139"/>
  <c r="O12" i="139"/>
  <c r="O10" i="139"/>
  <c r="Q25" i="138"/>
  <c r="Q26" i="138"/>
  <c r="P26" i="138"/>
  <c r="O26" i="138"/>
  <c r="P25" i="138"/>
  <c r="O25" i="138"/>
  <c r="Q13" i="138"/>
  <c r="P13" i="138"/>
  <c r="O13" i="138"/>
  <c r="Q12" i="138"/>
  <c r="Q10" i="138"/>
  <c r="P12" i="138"/>
  <c r="P10" i="138"/>
  <c r="O12" i="138"/>
  <c r="O10" i="138"/>
  <c r="O11" i="138"/>
  <c r="P11" i="138"/>
  <c r="S25" i="139" l="1"/>
  <c r="S23" i="139"/>
  <c r="S23" i="138"/>
  <c r="S26" i="139"/>
  <c r="S26" i="138"/>
  <c r="S25" i="138"/>
  <c r="S10" i="139"/>
  <c r="S10" i="138"/>
  <c r="S12" i="139"/>
  <c r="S12" i="138"/>
  <c r="S13" i="139"/>
  <c r="S13" i="138"/>
  <c r="S12" i="119" l="1"/>
  <c r="T12" i="119"/>
  <c r="S30" i="119" l="1"/>
  <c r="T30" i="119"/>
  <c r="U30" i="119"/>
  <c r="V30" i="119"/>
  <c r="R30" i="119"/>
  <c r="S13" i="119"/>
  <c r="T13" i="119"/>
  <c r="U13" i="119"/>
  <c r="V13" i="119"/>
  <c r="R13" i="119"/>
  <c r="S6" i="119"/>
  <c r="T6" i="119"/>
  <c r="U6" i="119"/>
  <c r="V6" i="119"/>
  <c r="R6" i="119"/>
  <c r="S5" i="119"/>
  <c r="T5" i="119"/>
  <c r="U5" i="119"/>
  <c r="V5" i="119"/>
  <c r="R5" i="119"/>
  <c r="V3" i="119"/>
  <c r="U3" i="119"/>
  <c r="T3" i="119"/>
  <c r="T4" i="119"/>
  <c r="S3" i="119"/>
  <c r="S4" i="119"/>
  <c r="R4" i="119"/>
  <c r="R3" i="119"/>
  <c r="W30" i="119" l="1"/>
  <c r="W4" i="119"/>
  <c r="W3" i="119"/>
  <c r="W5" i="119"/>
  <c r="W13" i="119"/>
  <c r="I18" i="142"/>
  <c r="M17" i="142"/>
  <c r="K8" i="142"/>
  <c r="I8" i="142"/>
  <c r="I11" i="142" l="1"/>
  <c r="M11" i="142"/>
  <c r="I17" i="142"/>
  <c r="M15" i="142"/>
  <c r="M18" i="142"/>
  <c r="I15" i="142"/>
  <c r="W6" i="119"/>
  <c r="O8" i="142"/>
  <c r="M12" i="142"/>
  <c r="M16" i="142"/>
  <c r="M8" i="142"/>
  <c r="I12" i="142"/>
  <c r="I16" i="142"/>
  <c r="R9" i="119" l="1"/>
  <c r="R10" i="119"/>
  <c r="R7" i="119"/>
  <c r="R8" i="119"/>
  <c r="M27" i="119" l="1"/>
  <c r="J26" i="126" l="1"/>
  <c r="R33" i="139" l="1"/>
  <c r="Q33" i="139"/>
  <c r="Q32" i="139"/>
  <c r="P32" i="139"/>
  <c r="O32" i="139"/>
  <c r="R31" i="139"/>
  <c r="Q31" i="139"/>
  <c r="P31" i="139"/>
  <c r="O31" i="139"/>
  <c r="R30" i="139"/>
  <c r="Q30" i="139"/>
  <c r="P30" i="139"/>
  <c r="O30" i="139"/>
  <c r="Q29" i="139"/>
  <c r="P29" i="139"/>
  <c r="O29" i="139"/>
  <c r="R28" i="139"/>
  <c r="Q28" i="139"/>
  <c r="P28" i="139"/>
  <c r="O28" i="139"/>
  <c r="Q27" i="139"/>
  <c r="P27" i="139"/>
  <c r="O27" i="139"/>
  <c r="Q24" i="139"/>
  <c r="P24" i="139"/>
  <c r="O24" i="139"/>
  <c r="Q22" i="139"/>
  <c r="P22" i="139"/>
  <c r="O22" i="139"/>
  <c r="Q21" i="139"/>
  <c r="P21" i="139"/>
  <c r="O21" i="139"/>
  <c r="Q20" i="139"/>
  <c r="P20" i="139"/>
  <c r="O20" i="139"/>
  <c r="Q19" i="139"/>
  <c r="P19" i="139"/>
  <c r="O19" i="139"/>
  <c r="Q18" i="139"/>
  <c r="P18" i="139"/>
  <c r="O18" i="139"/>
  <c r="R17" i="139"/>
  <c r="Q17" i="139"/>
  <c r="P17" i="139"/>
  <c r="O17" i="139"/>
  <c r="R16" i="139"/>
  <c r="Q16" i="139"/>
  <c r="P16" i="139"/>
  <c r="O16" i="139"/>
  <c r="R15" i="139"/>
  <c r="Q15" i="139"/>
  <c r="P15" i="139"/>
  <c r="O15" i="139"/>
  <c r="Q14" i="139"/>
  <c r="P14" i="139"/>
  <c r="O14" i="139"/>
  <c r="Q11" i="139"/>
  <c r="P11" i="139"/>
  <c r="O11" i="139"/>
  <c r="Q9" i="139"/>
  <c r="P9" i="139"/>
  <c r="O9" i="139"/>
  <c r="Q8" i="139"/>
  <c r="P8" i="139"/>
  <c r="O8" i="139"/>
  <c r="Q7" i="139"/>
  <c r="P7" i="139"/>
  <c r="O7" i="139"/>
  <c r="Q6" i="139"/>
  <c r="P6" i="139"/>
  <c r="O6" i="139"/>
  <c r="Q5" i="139"/>
  <c r="P5" i="139"/>
  <c r="O5" i="139"/>
  <c r="R4" i="139"/>
  <c r="Q4" i="139"/>
  <c r="P4" i="139"/>
  <c r="O4" i="139"/>
  <c r="K15" i="138"/>
  <c r="K12" i="138"/>
  <c r="W9" i="119" l="1"/>
  <c r="W10" i="119"/>
  <c r="W14" i="119"/>
  <c r="O20" i="138"/>
  <c r="P20" i="138"/>
  <c r="Q20" i="138"/>
  <c r="O21" i="138"/>
  <c r="P21" i="138"/>
  <c r="Q21" i="138"/>
  <c r="O22" i="138"/>
  <c r="P22" i="138"/>
  <c r="Q22" i="138"/>
  <c r="O24" i="138"/>
  <c r="P24" i="138"/>
  <c r="Q24" i="138"/>
  <c r="O27" i="138"/>
  <c r="P27" i="138"/>
  <c r="Q27" i="138"/>
  <c r="O28" i="138"/>
  <c r="P28" i="138"/>
  <c r="Q28" i="138"/>
  <c r="R28" i="138"/>
  <c r="O29" i="138"/>
  <c r="P29" i="138"/>
  <c r="Q29" i="138"/>
  <c r="O30" i="138"/>
  <c r="P30" i="138"/>
  <c r="Q30" i="138"/>
  <c r="R30" i="138"/>
  <c r="O31" i="138"/>
  <c r="P31" i="138"/>
  <c r="Q31" i="138"/>
  <c r="O32" i="138"/>
  <c r="P32" i="138"/>
  <c r="Q32" i="138"/>
  <c r="R32" i="138"/>
  <c r="O33" i="138"/>
  <c r="P33" i="138"/>
  <c r="Q33" i="138"/>
  <c r="Q34" i="138"/>
  <c r="R34" i="138"/>
  <c r="Q19" i="138"/>
  <c r="P19" i="138"/>
  <c r="O19" i="138"/>
  <c r="Q18" i="138"/>
  <c r="P18" i="138"/>
  <c r="O18" i="138"/>
  <c r="R17" i="138"/>
  <c r="Q17" i="138"/>
  <c r="P17" i="138"/>
  <c r="O17" i="138"/>
  <c r="R16" i="138"/>
  <c r="Q16" i="138"/>
  <c r="P16" i="138"/>
  <c r="O16" i="138"/>
  <c r="R15" i="138"/>
  <c r="Q15" i="138"/>
  <c r="P15" i="138"/>
  <c r="O15" i="138"/>
  <c r="Q14" i="138"/>
  <c r="P14" i="138"/>
  <c r="O14" i="138"/>
  <c r="Q11" i="138"/>
  <c r="Q9" i="138"/>
  <c r="P9" i="138"/>
  <c r="O9" i="138"/>
  <c r="Q8" i="138"/>
  <c r="P8" i="138"/>
  <c r="O8" i="138"/>
  <c r="Q7" i="138"/>
  <c r="P7" i="138"/>
  <c r="O7" i="138"/>
  <c r="Q6" i="138"/>
  <c r="P6" i="138"/>
  <c r="O6" i="138"/>
  <c r="Q5" i="138"/>
  <c r="P5" i="138"/>
  <c r="O5" i="138"/>
  <c r="R4" i="138"/>
  <c r="Q4" i="138"/>
  <c r="P4" i="138"/>
  <c r="O4" i="138"/>
  <c r="W7" i="119" l="1"/>
  <c r="W8" i="119"/>
  <c r="W29" i="119" l="1"/>
  <c r="W26" i="119"/>
  <c r="W24" i="119"/>
  <c r="W23" i="119" l="1"/>
  <c r="W12" i="119"/>
  <c r="S17" i="139"/>
  <c r="S17" i="138"/>
  <c r="S32" i="139"/>
  <c r="S31" i="139"/>
  <c r="S32" i="138"/>
  <c r="S4" i="139"/>
  <c r="S4" i="138"/>
  <c r="S15" i="139"/>
  <c r="S15" i="138"/>
  <c r="T15" i="119" l="1"/>
  <c r="U15" i="119"/>
  <c r="W15" i="119"/>
  <c r="T17" i="119"/>
  <c r="W17" i="119"/>
  <c r="K7" i="119"/>
  <c r="V15" i="119"/>
  <c r="S33" i="138"/>
  <c r="S31" i="138"/>
  <c r="W21" i="119"/>
  <c r="W18" i="119"/>
  <c r="J7" i="136" l="1"/>
  <c r="M11" i="119"/>
  <c r="M13" i="119"/>
  <c r="M10" i="119"/>
  <c r="S5" i="139"/>
  <c r="S5" i="138"/>
  <c r="S7" i="139"/>
  <c r="S7" i="138"/>
  <c r="S9" i="139"/>
  <c r="S9" i="138"/>
  <c r="S11" i="139"/>
  <c r="S11" i="138"/>
  <c r="S28" i="139"/>
  <c r="S28" i="138"/>
  <c r="S19" i="139"/>
  <c r="S19" i="138"/>
  <c r="S21" i="139"/>
  <c r="S21" i="138"/>
  <c r="S30" i="139"/>
  <c r="S30" i="138"/>
  <c r="S6" i="139"/>
  <c r="S6" i="138"/>
  <c r="S8" i="139"/>
  <c r="S8" i="138"/>
  <c r="S14" i="139"/>
  <c r="S14" i="138"/>
  <c r="S16" i="139"/>
  <c r="S16" i="138"/>
  <c r="S29" i="139"/>
  <c r="S29" i="138"/>
  <c r="S18" i="139"/>
  <c r="S18" i="138"/>
  <c r="S20" i="139"/>
  <c r="S20" i="138"/>
  <c r="S22" i="139"/>
  <c r="S22" i="138"/>
  <c r="S24" i="139"/>
  <c r="S24" i="138"/>
  <c r="S33" i="139"/>
  <c r="S34" i="138"/>
  <c r="S27" i="139"/>
  <c r="S27" i="138"/>
  <c r="K5" i="119"/>
  <c r="K6" i="119"/>
  <c r="W31" i="119"/>
  <c r="M12" i="119" s="1"/>
  <c r="J6" i="136"/>
  <c r="J5" i="136"/>
  <c r="L32" i="138" l="1"/>
  <c r="K7" i="138"/>
  <c r="L12" i="139"/>
  <c r="K12" i="139"/>
  <c r="K18" i="138"/>
  <c r="K20" i="138"/>
  <c r="K34" i="138"/>
  <c r="K33" i="138"/>
  <c r="K48" i="138"/>
  <c r="K22" i="138"/>
  <c r="L21" i="138"/>
  <c r="L36" i="138"/>
  <c r="L35" i="138"/>
  <c r="L33" i="138"/>
  <c r="L48" i="138"/>
  <c r="L34" i="138"/>
  <c r="L49" i="138"/>
  <c r="L37" i="138"/>
  <c r="K50" i="138"/>
  <c r="K35" i="138"/>
  <c r="K49" i="138"/>
  <c r="K19" i="138"/>
  <c r="K37" i="138"/>
  <c r="K5" i="138"/>
  <c r="L51" i="138"/>
  <c r="L20" i="138"/>
  <c r="L19" i="138"/>
  <c r="L50" i="138"/>
  <c r="L18" i="138"/>
  <c r="L22" i="138"/>
  <c r="L5" i="138"/>
  <c r="L46" i="138"/>
  <c r="L16" i="138"/>
  <c r="L47" i="138"/>
  <c r="L17" i="138"/>
  <c r="L31" i="138"/>
  <c r="L13" i="138"/>
  <c r="L29" i="138"/>
  <c r="L44" i="138"/>
  <c r="L27" i="138"/>
  <c r="L10" i="138"/>
  <c r="L42" i="138"/>
  <c r="L40" i="138"/>
  <c r="L8" i="138"/>
  <c r="L25" i="138"/>
  <c r="L6" i="138"/>
  <c r="L23" i="138"/>
  <c r="L38" i="138"/>
  <c r="K36" i="138"/>
  <c r="K51" i="138"/>
  <c r="K21" i="138"/>
  <c r="K31" i="138"/>
  <c r="K30" i="138"/>
  <c r="K45" i="138"/>
  <c r="K14" i="138"/>
  <c r="K43" i="138"/>
  <c r="K11" i="138"/>
  <c r="K28" i="138"/>
  <c r="K26" i="138"/>
  <c r="K41" i="138"/>
  <c r="K9" i="138"/>
  <c r="K24" i="138"/>
  <c r="K39" i="138"/>
  <c r="L14" i="138"/>
  <c r="L30" i="138"/>
  <c r="L15" i="138"/>
  <c r="L45" i="138"/>
  <c r="L43" i="138"/>
  <c r="L11" i="138"/>
  <c r="L12" i="138"/>
  <c r="L28" i="138"/>
  <c r="L26" i="138"/>
  <c r="L9" i="138"/>
  <c r="L41" i="138"/>
  <c r="L39" i="138"/>
  <c r="L7" i="138"/>
  <c r="L24" i="138"/>
  <c r="K47" i="138"/>
  <c r="K17" i="138"/>
  <c r="K16" i="138"/>
  <c r="K46" i="138"/>
  <c r="K32" i="138"/>
  <c r="K13" i="138"/>
  <c r="K29" i="138"/>
  <c r="K44" i="138"/>
  <c r="K10" i="138"/>
  <c r="K27" i="138"/>
  <c r="K42" i="138"/>
  <c r="K25" i="138"/>
  <c r="K40" i="138"/>
  <c r="K8" i="138"/>
  <c r="K6" i="138"/>
  <c r="K38" i="138"/>
  <c r="K23" i="138"/>
  <c r="L27" i="139"/>
  <c r="L13" i="139"/>
  <c r="L16" i="139"/>
  <c r="K15" i="139"/>
  <c r="K13" i="139"/>
  <c r="K14" i="139"/>
  <c r="K26" i="139"/>
  <c r="L30" i="139"/>
  <c r="L15" i="139"/>
  <c r="L29" i="139"/>
  <c r="L14" i="139"/>
  <c r="L28" i="139"/>
  <c r="K29" i="139"/>
  <c r="K27" i="139"/>
  <c r="K16" i="139"/>
  <c r="K28" i="139"/>
  <c r="L17" i="139"/>
  <c r="L11" i="139"/>
  <c r="L25" i="139"/>
  <c r="L24" i="139"/>
  <c r="L26" i="139"/>
  <c r="L21" i="139"/>
  <c r="L8" i="139"/>
  <c r="L19" i="139"/>
  <c r="L6" i="139"/>
  <c r="K17" i="139"/>
  <c r="K30" i="139"/>
  <c r="K23" i="139"/>
  <c r="K10" i="139"/>
  <c r="K9" i="139"/>
  <c r="K22" i="139"/>
  <c r="K7" i="139"/>
  <c r="K20" i="139"/>
  <c r="K5" i="139"/>
  <c r="K18" i="139"/>
  <c r="L23" i="139"/>
  <c r="L10" i="139"/>
  <c r="L9" i="139"/>
  <c r="L22" i="139"/>
  <c r="L7" i="139"/>
  <c r="L20" i="139"/>
  <c r="L5" i="139"/>
  <c r="L18" i="139"/>
  <c r="K11" i="139"/>
  <c r="K25" i="139"/>
  <c r="K24" i="139"/>
  <c r="K21" i="139"/>
  <c r="K8" i="139"/>
  <c r="K19" i="139"/>
  <c r="K6" i="139"/>
</calcChain>
</file>

<file path=xl/sharedStrings.xml><?xml version="1.0" encoding="utf-8"?>
<sst xmlns="http://schemas.openxmlformats.org/spreadsheetml/2006/main" count="1186" uniqueCount="644">
  <si>
    <t>Отсутствует</t>
  </si>
  <si>
    <t>При заказе  Панелей с ячейкой 100/150/200*50 к стоимости Панелей с ячейкой 100/150/200*55 применяется коэффициент 1,07</t>
  </si>
  <si>
    <t>При заказе  Панелей с ячейкой 100/150/200*60 к стоимости Панелей с ячейкой 100/150/200*55 применяется коэффициент 0,95</t>
  </si>
  <si>
    <r>
      <t xml:space="preserve">Инструмент для монтажа винтопор </t>
    </r>
    <r>
      <rPr>
        <b/>
        <sz val="16"/>
        <color indexed="10"/>
        <rFont val="Arial"/>
        <family val="2"/>
        <charset val="204"/>
      </rPr>
      <t>NEW</t>
    </r>
  </si>
  <si>
    <t xml:space="preserve">Крепление скоба Medium винт М6х30 </t>
  </si>
  <si>
    <t>90*55*1,6</t>
  </si>
  <si>
    <t>Внимание! Продажа временных ограждений ведется комплектно. Отдельно крепления, столбы, панели или основания не продаются.</t>
  </si>
  <si>
    <r>
      <t xml:space="preserve">Комплект на 2,5 метра прямого не замкнутого участка ограждения </t>
    </r>
    <r>
      <rPr>
        <b/>
        <u/>
        <sz val="16"/>
        <rFont val="Arial"/>
        <family val="2"/>
        <charset val="204"/>
      </rPr>
      <t>под бетонирование</t>
    </r>
    <r>
      <rPr>
        <b/>
        <sz val="16"/>
        <rFont val="Arial"/>
        <family val="2"/>
        <charset val="204"/>
      </rPr>
      <t xml:space="preserve"> без учета финишных столбов и калиток с воротами Модульных ограждений Grand Line</t>
    </r>
    <r>
      <rPr>
        <b/>
        <vertAlign val="superscript"/>
        <sz val="16"/>
        <rFont val="Arial"/>
        <family val="2"/>
        <charset val="204"/>
      </rPr>
      <t>®</t>
    </r>
    <r>
      <rPr>
        <b/>
        <sz val="16"/>
        <rFont val="Arial"/>
        <family val="2"/>
        <charset val="204"/>
      </rPr>
      <t xml:space="preserve"> </t>
    </r>
  </si>
  <si>
    <t>Панель  860*1600 (1970) мм - 3 шт. 
Cтолб  62*55*2500 мм - 1 шт.        
Направляющая  60*20*2500 2 шт.  
Т- кронштейн - 2 шт.</t>
  </si>
  <si>
    <t>Панель  860*1600 (1970) мм - 3 шт.
Направляющая  60*20*2500 мм  - 3 шт.
Декоративное полотно 360*2500 мм -1 шт.
Стойка 84*48*2500 (3000) мм  - 2 шт.
Столб 62*55*3000 мм - 1 шт (для ограждения 2,4 м)
Крышка универсальная - 1 шт / Крышка - 2 шт.</t>
  </si>
  <si>
    <t>При заказе  Панелей с ячейкой 100*55 к стоимости Панелей с ячейкой 200*55 применяется коэффициент 1,20</t>
  </si>
  <si>
    <t>При заказе  Панелей с ячейкой 150*55 к стоимости Панелей с ячейкой 200*55 применяется коэффициент 1,10</t>
  </si>
  <si>
    <t>Коэффициенты применяются в последовательности от большего к меньшему</t>
  </si>
  <si>
    <r>
      <t xml:space="preserve">Фиксатор проволоки в наконечнике
</t>
    </r>
    <r>
      <rPr>
        <sz val="16"/>
        <rFont val="Arial"/>
        <family val="2"/>
        <charset val="204"/>
      </rPr>
      <t>(скоба + болт М6*40 + гайка М6)</t>
    </r>
  </si>
  <si>
    <t>Анкер М12*120 
для крепления столба с фланцем к бетонному основанию</t>
  </si>
  <si>
    <t>Болт М12*100 + шайба + гайка
для крепления столба к винтовой опоре с фланцем</t>
  </si>
  <si>
    <t>Болт М16*80
для крепления столба к винтовой опоре без фланца</t>
  </si>
  <si>
    <t>оцинкованные</t>
  </si>
  <si>
    <r>
      <rPr>
        <b/>
        <u/>
        <sz val="16"/>
        <rFont val="Arial"/>
        <family val="2"/>
        <charset val="204"/>
      </rPr>
      <t>Стандартные цвета</t>
    </r>
    <r>
      <rPr>
        <b/>
        <sz val="16"/>
        <rFont val="Arial"/>
        <family val="2"/>
        <charset val="204"/>
      </rPr>
      <t>:  зеленый RAL 6005, синий RAL 5005,  серый RAL 7040, белый RAL 9016, желтый RAL 1021, красный RAL 3020, вишневый RAL 3005, коричневый RAL 8017, черный RAL 9005, бежевый RAL 1014</t>
    </r>
  </si>
  <si>
    <r>
      <rPr>
        <b/>
        <u/>
        <sz val="16"/>
        <color indexed="8"/>
        <rFont val="Arial"/>
        <family val="2"/>
        <charset val="204"/>
      </rPr>
      <t>Заказы в стандартных цветах</t>
    </r>
    <r>
      <rPr>
        <b/>
        <sz val="16"/>
        <color indexed="8"/>
        <rFont val="Arial"/>
        <family val="2"/>
        <charset val="204"/>
      </rPr>
      <t xml:space="preserve"> менее 150 погонных метров не принимаются</t>
    </r>
  </si>
  <si>
    <r>
      <t>Наконечник для уличного освещения</t>
    </r>
    <r>
      <rPr>
        <b/>
        <sz val="16"/>
        <color indexed="10"/>
        <rFont val="Arial"/>
        <family val="2"/>
        <charset val="204"/>
      </rPr>
      <t xml:space="preserve"> NEW</t>
    </r>
  </si>
  <si>
    <t>62*55*1,4</t>
  </si>
  <si>
    <t>62*55*1500</t>
  </si>
  <si>
    <t>Antique Dub, Golden Dub</t>
  </si>
  <si>
    <t>Панель 
PROFI</t>
  </si>
  <si>
    <t>Ваша скидка</t>
  </si>
  <si>
    <t>оцинкованная</t>
  </si>
  <si>
    <t>оцинкованный  / с полимерным покрытием</t>
  </si>
  <si>
    <t>оцинкованный</t>
  </si>
  <si>
    <t>оцинкованная  / с полимерным покрытием</t>
  </si>
  <si>
    <t>90*55</t>
  </si>
  <si>
    <t>Комплект: Замок для панельных откатных ворот</t>
  </si>
  <si>
    <t>80*80*3,0</t>
  </si>
  <si>
    <t>80*80*2,0</t>
  </si>
  <si>
    <t>1,5/2,5</t>
  </si>
  <si>
    <t>скрыть</t>
  </si>
  <si>
    <t>Крепление скоба болт</t>
  </si>
  <si>
    <t>62*55*3000</t>
  </si>
  <si>
    <t>труба 40х20</t>
  </si>
  <si>
    <t>столб 62х55</t>
  </si>
  <si>
    <t>работы по сварке панель Medium + труба 40х20</t>
  </si>
  <si>
    <t>работы по сварке панель Profi + труба 40х20</t>
  </si>
  <si>
    <t>RAL6005,8017,3005,7040,5005,9016,9005,1021,1014,3020</t>
  </si>
  <si>
    <r>
      <t xml:space="preserve">Клипсатор
</t>
    </r>
    <r>
      <rPr>
        <sz val="16"/>
        <rFont val="Arial"/>
        <family val="2"/>
        <charset val="204"/>
      </rPr>
      <t>исп-ся для обжима соединит-х клипс при стыковке панелей</t>
    </r>
  </si>
  <si>
    <r>
      <t xml:space="preserve">Цена за 1 п.м. комплекта, руб. </t>
    </r>
    <r>
      <rPr>
        <b/>
        <sz val="16"/>
        <color indexed="10"/>
        <rFont val="Arial"/>
        <family val="2"/>
        <charset val="204"/>
      </rPr>
      <t>Внимание! Расчет теоретический</t>
    </r>
    <r>
      <rPr>
        <b/>
        <sz val="16"/>
        <rFont val="Arial"/>
        <family val="2"/>
        <charset val="204"/>
      </rPr>
      <t>.                                                             Продажа ведется по ЭЛЕМЕНТАМ и расчет по конкретному участку будет отличаться!</t>
    </r>
  </si>
  <si>
    <t xml:space="preserve"> Cтолб + заглушка</t>
  </si>
  <si>
    <r>
      <t xml:space="preserve">Штрих-корректоры
</t>
    </r>
    <r>
      <rPr>
        <sz val="16"/>
        <rFont val="Arial"/>
        <family val="2"/>
        <charset val="204"/>
      </rPr>
      <t>используется для реставрации полимерного покрытия</t>
    </r>
  </si>
  <si>
    <t>20 мл</t>
  </si>
  <si>
    <t>Вес, кг/шт.</t>
  </si>
  <si>
    <r>
      <t xml:space="preserve">Крепление хомут, Крепление хомут угловой, Крепление хомут крайний </t>
    </r>
    <r>
      <rPr>
        <sz val="12"/>
        <rFont val="Arial"/>
        <family val="2"/>
        <charset val="204"/>
      </rPr>
      <t>(укомплектован антивандальными гайками М6)</t>
    </r>
  </si>
  <si>
    <r>
      <t xml:space="preserve">Крепление хомут, Крепление хомут крайний </t>
    </r>
    <r>
      <rPr>
        <sz val="12"/>
        <rFont val="Arial"/>
        <family val="2"/>
        <charset val="204"/>
      </rPr>
      <t>(укомплектован антивандальными гайками М6)</t>
    </r>
  </si>
  <si>
    <t>62*55</t>
  </si>
  <si>
    <t>Комплектация</t>
  </si>
  <si>
    <t>Панель MEDIUM</t>
  </si>
  <si>
    <t>Газонные и тротуарные ограждения</t>
  </si>
  <si>
    <r>
      <t xml:space="preserve">Крепление скоба </t>
    </r>
    <r>
      <rPr>
        <sz val="16"/>
        <rFont val="Arial"/>
        <family val="2"/>
        <charset val="204"/>
      </rPr>
      <t>(болт М6*85/25/100  + гайка антивандальная М6 или или винт М6*30)</t>
    </r>
  </si>
  <si>
    <t>в бухте 10 погонных метров</t>
  </si>
  <si>
    <t>1 шт.</t>
  </si>
  <si>
    <t>полиэстер двс</t>
  </si>
  <si>
    <t>Цена, руб.</t>
  </si>
  <si>
    <t>-</t>
  </si>
  <si>
    <t>Комплект откатных ворот</t>
  </si>
  <si>
    <t>Комплект для автоматизации откатных ворот</t>
  </si>
  <si>
    <t xml:space="preserve">62*55*1000     </t>
  </si>
  <si>
    <t>Protect**</t>
  </si>
  <si>
    <t>Наименование Откатных ворот</t>
  </si>
  <si>
    <t>Заполнение</t>
  </si>
  <si>
    <t>Премиум*</t>
  </si>
  <si>
    <t>Премиум Плюс*</t>
  </si>
  <si>
    <t>Profi**</t>
  </si>
  <si>
    <t>Панель Profi</t>
  </si>
  <si>
    <t>Профильная труба 40*20</t>
  </si>
  <si>
    <t>Цены указаны на стандартные цвета. Возможно исполнение в других цветах стоимость по согласованию.</t>
  </si>
  <si>
    <t>* - стандартные цвета по RAL: 3005, 6005, 8017</t>
  </si>
  <si>
    <t>** - стандартные цвета по RAL: 1014, 1021, 3005, 3020, 5005, 6005, 7040, 8017, 9005, 9016</t>
  </si>
  <si>
    <t>Ваша Скидка</t>
  </si>
  <si>
    <t>Покрытие</t>
  </si>
  <si>
    <t>860*1600</t>
  </si>
  <si>
    <t>Планка притворная для навесного замка</t>
  </si>
  <si>
    <t>Высота/ Ширина,             м</t>
  </si>
  <si>
    <t>Высота/ Длина рулона, м</t>
  </si>
  <si>
    <t>Ячейка, мм</t>
  </si>
  <si>
    <t>Кол-во ребер,                                шт.</t>
  </si>
  <si>
    <t>Вес панели, кг</t>
  </si>
  <si>
    <t>1,0/25</t>
  </si>
  <si>
    <t>Планка П-образная для штакетника</t>
  </si>
  <si>
    <t>Розничная цена, шт./руб.</t>
  </si>
  <si>
    <t>100*50</t>
  </si>
  <si>
    <t>1,5/25</t>
  </si>
  <si>
    <t>1,8/25</t>
  </si>
  <si>
    <t>2,0/25</t>
  </si>
  <si>
    <t>Высота/ Ширина, м</t>
  </si>
  <si>
    <t>Вес,                       кг/шт.</t>
  </si>
  <si>
    <t>LSKZ60 U2</t>
  </si>
  <si>
    <t>3006S</t>
  </si>
  <si>
    <t xml:space="preserve">860*1970 </t>
  </si>
  <si>
    <t xml:space="preserve">Труба                   </t>
  </si>
  <si>
    <t xml:space="preserve">40*20*2500  </t>
  </si>
  <si>
    <t>цинк Zn</t>
  </si>
  <si>
    <t>40*20*3000</t>
  </si>
  <si>
    <t xml:space="preserve">62*55*2500     </t>
  </si>
  <si>
    <t xml:space="preserve">62*55*3000   </t>
  </si>
  <si>
    <t>Cтолб 62*55</t>
  </si>
  <si>
    <t>Цинк</t>
  </si>
  <si>
    <t>Полимер</t>
  </si>
  <si>
    <t>в бухте 400 погонных метров</t>
  </si>
  <si>
    <t>в бухте 7-8 погонных метров</t>
  </si>
  <si>
    <t>Рекомендованная розничная цена за 1 панель, шт/руб.</t>
  </si>
  <si>
    <t>Ограждения</t>
  </si>
  <si>
    <t>0,55*0,17</t>
  </si>
  <si>
    <t>При заказе  Панелей шириной 3100 мм к стоимости Панелей 2500 мм применяется коэффициент 1,25</t>
  </si>
  <si>
    <t>оцинкованное  / с полимерным покрытием</t>
  </si>
  <si>
    <t>Клипса соединительная</t>
  </si>
  <si>
    <t>Наконечник  универсальный</t>
  </si>
  <si>
    <t xml:space="preserve">цены действительны с </t>
  </si>
  <si>
    <t>Наименование</t>
  </si>
  <si>
    <t>Высота, м</t>
  </si>
  <si>
    <t>Ширина, м</t>
  </si>
  <si>
    <t>Наконечник  V на столб 62*55</t>
  </si>
  <si>
    <t>Саморезы
4,8x35</t>
  </si>
  <si>
    <t>Саморезы
5,5x19</t>
  </si>
  <si>
    <t>Саморезы
4,2x16; заклепка 3,2х8</t>
  </si>
  <si>
    <t>Панель Премиум</t>
  </si>
  <si>
    <t xml:space="preserve">полимер </t>
  </si>
  <si>
    <t>полимер</t>
  </si>
  <si>
    <t>Саморез металл-металл 5,5*19 бур.№3 цвет по RAL</t>
  </si>
  <si>
    <t>Изображение продукции</t>
  </si>
  <si>
    <t>Саморез металл-дерево 4,8*35 цвет по RAL</t>
  </si>
  <si>
    <t>Заклепка цветная 3,2*8 цвет по RAL</t>
  </si>
  <si>
    <t>Саморез с прессшайбой 4,2*16 цвет по RAL</t>
  </si>
  <si>
    <t xml:space="preserve">62*55*2000   </t>
  </si>
  <si>
    <t>Пульт Flo2R-S</t>
  </si>
  <si>
    <t>Замковый выключатель (SELE)</t>
  </si>
  <si>
    <t>Розничная цена за 1 панель, шт/руб.</t>
  </si>
  <si>
    <t>Розничная цена, руб/п.м.</t>
  </si>
  <si>
    <t>Калитки и Ворота Эконом поддерживаются на складе в полимерном покрытии: серое стекло RAL 7040, коричневый RAL 8017</t>
  </si>
  <si>
    <t>Кол-во ребер, шт.</t>
  </si>
  <si>
    <t>Кол-во отверстий, шт.</t>
  </si>
  <si>
    <t>Кол-во в упаковке, шт.</t>
  </si>
  <si>
    <t>Высота/ Ширина,м</t>
  </si>
  <si>
    <t>Реком розничная цена, руб/п.м.</t>
  </si>
  <si>
    <t>Крышка</t>
  </si>
  <si>
    <t>87*50</t>
  </si>
  <si>
    <t xml:space="preserve">Направляющая  </t>
  </si>
  <si>
    <t xml:space="preserve">60*20*2500 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</si>
  <si>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  </t>
  </si>
  <si>
    <t>Cтойка 84*48</t>
  </si>
  <si>
    <t>Панели не отмеченные как складские в цинке производятся в количестве от 300 штук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</si>
  <si>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с полимерным покрытием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</t>
  </si>
  <si>
    <t>Розничная цена, п.м./руб.</t>
  </si>
  <si>
    <t>RAL 3005, 6005, 8017</t>
  </si>
  <si>
    <t xml:space="preserve">360*2500    </t>
  </si>
  <si>
    <t xml:space="preserve"> Стойка </t>
  </si>
  <si>
    <t>84*48*2500</t>
  </si>
  <si>
    <t xml:space="preserve">84*48*3000 </t>
  </si>
  <si>
    <t xml:space="preserve">Х-кронштейн </t>
  </si>
  <si>
    <t xml:space="preserve">248*109*40 </t>
  </si>
  <si>
    <t>Т-кронштейн</t>
  </si>
  <si>
    <t>155*90*80</t>
  </si>
  <si>
    <t>Крышка универсальная</t>
  </si>
  <si>
    <t>100*87*20</t>
  </si>
  <si>
    <t>Заглушка GL 62*55</t>
  </si>
  <si>
    <t>62*55*30</t>
  </si>
  <si>
    <t>ПВХ</t>
  </si>
  <si>
    <t>L-кронштейн</t>
  </si>
  <si>
    <t>60*20*110</t>
  </si>
  <si>
    <t>Высота ограждения, м</t>
  </si>
  <si>
    <t xml:space="preserve">Габаритные размеры, мм                             </t>
  </si>
  <si>
    <t>Кол-во в упак , шт.</t>
  </si>
  <si>
    <t>Толщина, мм</t>
  </si>
  <si>
    <t>Реком розничная цена, руб/шт</t>
  </si>
  <si>
    <t>Комплект</t>
  </si>
  <si>
    <t>Ручка</t>
  </si>
  <si>
    <t>Цилиндр</t>
  </si>
  <si>
    <t>3012VSZ</t>
  </si>
  <si>
    <t>Ключи</t>
  </si>
  <si>
    <t>3 штуки</t>
  </si>
  <si>
    <t>При заказе  Панелей шириной 3000 мм к стоимости Панелей 2500 мм применяется коэффициент 1,20</t>
  </si>
  <si>
    <t>Болт М6*85/100 + шайба + гайка антивандальная   для крепления наконечника универсального к столбу</t>
  </si>
  <si>
    <t>Комплект из 2-х оснований для столба</t>
  </si>
  <si>
    <t>Длина ворот до 6 м
Цена, руб.</t>
  </si>
  <si>
    <t>Длина ворот более 6,5 м
Цена, руб.</t>
  </si>
  <si>
    <t>Рейка с креплением для откатных ворот</t>
  </si>
  <si>
    <t>60*80</t>
  </si>
  <si>
    <t>индивидуально</t>
  </si>
  <si>
    <t>80*80</t>
  </si>
  <si>
    <t>оцинкованное</t>
  </si>
  <si>
    <t>Наконечник L на столб 62*55</t>
  </si>
  <si>
    <t>Цвет</t>
  </si>
  <si>
    <t>Цена, руб</t>
  </si>
  <si>
    <t>Фотоэлемент BF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</si>
  <si>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заглушкой                                                                                                                                                                                                                                         </t>
  </si>
  <si>
    <t>1 штука</t>
  </si>
  <si>
    <t>Ответная планка SSKZ QF</t>
  </si>
  <si>
    <t>Ответная планка O-SET</t>
  </si>
  <si>
    <t xml:space="preserve">Крепление (2 скобы и болт М6х40) </t>
  </si>
  <si>
    <t>черный RAL 9005</t>
  </si>
  <si>
    <t>пвх</t>
  </si>
  <si>
    <t>нерж.</t>
  </si>
  <si>
    <t>цены действительны с</t>
  </si>
  <si>
    <t>Крепление временного ограждения</t>
  </si>
  <si>
    <t xml:space="preserve"> Декоративное полотно</t>
  </si>
  <si>
    <t xml:space="preserve">Укосина </t>
  </si>
  <si>
    <t>51 мм</t>
  </si>
  <si>
    <t>90*55*3000</t>
  </si>
  <si>
    <t>90*55*4000</t>
  </si>
  <si>
    <t>с полимерным покрытием</t>
  </si>
  <si>
    <t>РЕ</t>
  </si>
  <si>
    <t>цинк</t>
  </si>
  <si>
    <t>цинк/РЕ</t>
  </si>
  <si>
    <t>прямой край</t>
  </si>
  <si>
    <t>фигурный край</t>
  </si>
  <si>
    <t>PE dp 0,45</t>
  </si>
  <si>
    <t>Print dp 0,45</t>
  </si>
  <si>
    <t>Наконечник прямой 550 мм</t>
  </si>
  <si>
    <t>Наконечник прямой 950 мм</t>
  </si>
  <si>
    <t>Штакетник PE 0,5 GL/ dp®/ Print - М/П-образный</t>
  </si>
  <si>
    <t xml:space="preserve">Штакетник PE 0,45 dp / Print 0,45 dp- Круглый/Прямоугольный </t>
  </si>
  <si>
    <r>
      <t xml:space="preserve">Крепление для рулонной сетки
</t>
    </r>
    <r>
      <rPr>
        <sz val="16"/>
        <rFont val="Arial"/>
        <family val="2"/>
        <charset val="204"/>
      </rPr>
      <t>(пластиковая скоба+саморез 4,8х35)</t>
    </r>
  </si>
  <si>
    <t>Рекоменд. розничная цена, п.м./руб.</t>
  </si>
  <si>
    <r>
      <t xml:space="preserve">Крепление хомут 62*55 для наконечника </t>
    </r>
    <r>
      <rPr>
        <sz val="12"/>
        <rFont val="Arial"/>
        <family val="2"/>
        <charset val="204"/>
      </rPr>
      <t>(укомплектован антивандальными гайками М6)</t>
    </r>
  </si>
  <si>
    <t>Струна оцинкованная 2,5 мм для крепления СББ/ПББ</t>
  </si>
  <si>
    <t>Проволока оцинкованная 1,6 мм для крепления СББ/ПББ к струне</t>
  </si>
  <si>
    <t>Панель  860*1600 (1970)мм - 3 шт.
Направляющая  60*20*2500 мм  - 2 шт.
Стойка 84*48*2500 (3000) мм  - 2 шт.
Крышка универсальная - 1 шт.</t>
  </si>
  <si>
    <r>
      <t>Элементы панельных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</si>
  <si>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r>
      <t>Модульные ограждения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</si>
  <si>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>* - поддерживаются на складе</t>
  </si>
  <si>
    <t>Саморез металл-металл 5,5х19М бур.№3</t>
  </si>
  <si>
    <t>12 мл.</t>
  </si>
  <si>
    <t>Корректор для ремонта царапин цвета по RAL</t>
  </si>
  <si>
    <t>Возможно производство откатных ворот с заполнением панелью Bastion, в данном случае к стоимости откатных ворот Profi применяется наценка 10%</t>
  </si>
  <si>
    <t>Высота * Ширина, м.</t>
  </si>
  <si>
    <t>d51 * 1,2</t>
  </si>
  <si>
    <t>42 * 21 * 1,0</t>
  </si>
  <si>
    <r>
      <t>Цена за 1 п.м. комплекта прямого не замкнутого участка</t>
    </r>
    <r>
      <rPr>
        <sz val="16"/>
        <rFont val="Arial"/>
        <family val="2"/>
        <charset val="204"/>
      </rPr>
      <t xml:space="preserve"> (столб d51 под бетон + панель + скоба-саморез/2,5)</t>
    </r>
    <r>
      <rPr>
        <b/>
        <sz val="16"/>
        <rFont val="Arial"/>
        <family val="2"/>
        <charset val="204"/>
      </rPr>
      <t xml:space="preserve">, руб.
</t>
    </r>
    <r>
      <rPr>
        <b/>
        <sz val="16"/>
        <color indexed="10"/>
        <rFont val="Arial"/>
        <family val="2"/>
        <charset val="204"/>
      </rPr>
      <t>Внимание! Расчет теоретический.</t>
    </r>
    <r>
      <rPr>
        <b/>
        <sz val="16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</si>
  <si>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Панели LIGHT</t>
  </si>
  <si>
    <t>Элементы Ограждения Optima</t>
  </si>
  <si>
    <r>
      <t>Элементы модульных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</si>
  <si>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 xml:space="preserve">№1 -  поддерживаются на складе в цинке   </t>
  </si>
  <si>
    <t>примечание, №</t>
  </si>
  <si>
    <t>примечания:
№1 - поддерживается на складе в цинке</t>
  </si>
  <si>
    <t xml:space="preserve">треугольный или прямоугольный </t>
  </si>
  <si>
    <t xml:space="preserve">квадратный </t>
  </si>
  <si>
    <r>
      <t xml:space="preserve">Винтовая опора на фланце
</t>
    </r>
    <r>
      <rPr>
        <sz val="16"/>
        <rFont val="Arial"/>
        <family val="2"/>
        <charset val="204"/>
      </rPr>
      <t>76 (d опоры) х 210 (d фланца) х 2,5 (толщ. стали) мм</t>
    </r>
  </si>
  <si>
    <r>
      <t xml:space="preserve">Винтовая опора без фланца
</t>
    </r>
    <r>
      <rPr>
        <sz val="16"/>
        <rFont val="Arial"/>
        <family val="2"/>
        <charset val="204"/>
      </rPr>
      <t>114 (d опоры) х 2,5 (толщ. стали) мм</t>
    </r>
  </si>
  <si>
    <t>1,2 м</t>
  </si>
  <si>
    <t>1,5 м</t>
  </si>
  <si>
    <t>1,8 м</t>
  </si>
  <si>
    <r>
      <rPr>
        <b/>
        <sz val="16"/>
        <rFont val="Arial"/>
        <family val="2"/>
        <charset val="204"/>
      </rPr>
      <t>Внимание!</t>
    </r>
    <r>
      <rPr>
        <b/>
        <sz val="16"/>
        <color theme="1" tint="0.249977111117893"/>
        <rFont val="Arial"/>
        <family val="2"/>
        <charset val="204"/>
      </rPr>
      <t xml:space="preserve"> Продажа панельных ограждений ведется комплектно. Отдельно крепления, столбы или панели не продаются.</t>
    </r>
  </si>
  <si>
    <r>
      <t xml:space="preserve">Секция временного ограждения (комплект) </t>
    </r>
    <r>
      <rPr>
        <b/>
        <sz val="16"/>
        <color indexed="10"/>
        <rFont val="Arial"/>
        <family val="2"/>
        <charset val="204"/>
      </rPr>
      <t>NEW</t>
    </r>
  </si>
  <si>
    <r>
      <t xml:space="preserve">PE 0,45 </t>
    </r>
    <r>
      <rPr>
        <b/>
        <sz val="16"/>
        <color indexed="10"/>
        <rFont val="Arial"/>
        <family val="2"/>
        <charset val="204"/>
      </rPr>
      <t>NEW</t>
    </r>
  </si>
  <si>
    <t>1,0/2,5</t>
  </si>
  <si>
    <t>2,0/2,5</t>
  </si>
  <si>
    <t>Панель PROFI</t>
  </si>
  <si>
    <t>Стандарт. цвета</t>
  </si>
  <si>
    <r>
      <t>Откатные ворота Grand Line</t>
    </r>
    <r>
      <rPr>
        <b/>
        <vertAlign val="superscript"/>
        <sz val="20"/>
        <color indexed="10"/>
        <rFont val="Calibri"/>
        <family val="2"/>
        <charset val="204"/>
      </rPr>
      <t>®</t>
    </r>
  </si>
  <si>
    <t>Наименование 
Откатных ворот</t>
  </si>
  <si>
    <r>
      <t>Цена за 1 п.м. комплекта прямого не замкнутого участка</t>
    </r>
    <r>
      <rPr>
        <sz val="14"/>
        <rFont val="Arial"/>
        <family val="2"/>
        <charset val="204"/>
      </rPr>
      <t xml:space="preserve"> (столб 62*55 под бетон + панель + скоба-болт/2,5)</t>
    </r>
    <r>
      <rPr>
        <b/>
        <sz val="14"/>
        <rFont val="Arial"/>
        <family val="2"/>
        <charset val="204"/>
      </rPr>
      <t xml:space="preserve">, руб.
</t>
    </r>
    <r>
      <rPr>
        <b/>
        <sz val="14"/>
        <color indexed="10"/>
        <rFont val="Arial"/>
        <family val="2"/>
        <charset val="204"/>
      </rPr>
      <t>Внимание! Расчет теоретический.</t>
    </r>
    <r>
      <rPr>
        <b/>
        <sz val="14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</si>
  <si>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Zn</t>
  </si>
  <si>
    <t>PE</t>
  </si>
  <si>
    <t>примечание №</t>
  </si>
  <si>
    <t>0,63 х 2,5</t>
  </si>
  <si>
    <t>0,83 х 2,5</t>
  </si>
  <si>
    <t>1,23 х 2,5</t>
  </si>
  <si>
    <t>1,43 х 2,5</t>
  </si>
  <si>
    <t>1,93 х 2,5</t>
  </si>
  <si>
    <t>2,23 х 2,5</t>
  </si>
  <si>
    <t>2,63 х 2,4</t>
  </si>
  <si>
    <t>2,83 х 2,4</t>
  </si>
  <si>
    <t>3,03 х 2,4</t>
  </si>
  <si>
    <t>3,33 х 2,4</t>
  </si>
  <si>
    <t>1,03 х 2,5</t>
  </si>
  <si>
    <t>1,53 х 2,5</t>
  </si>
  <si>
    <t>1,73 х 2,5</t>
  </si>
  <si>
    <t>1,73 х 3,0</t>
  </si>
  <si>
    <t>2,03 х 2,5</t>
  </si>
  <si>
    <t>2,03 х 3,0</t>
  </si>
  <si>
    <t>2,43 х 2,5</t>
  </si>
  <si>
    <t>Высота х Ширина, м.</t>
  </si>
  <si>
    <t>№1 -  поддерживаются на складе в цинке</t>
  </si>
  <si>
    <t>Примечания:</t>
  </si>
  <si>
    <r>
      <rPr>
        <b/>
        <u/>
        <sz val="16"/>
        <rFont val="Arial"/>
        <family val="2"/>
        <charset val="204"/>
      </rPr>
      <t xml:space="preserve">Заказы в стандартных цветах: </t>
    </r>
    <r>
      <rPr>
        <b/>
        <sz val="16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менее 150 погонных метров не принимаются
</t>
    </r>
    <r>
      <rPr>
        <b/>
        <u/>
        <sz val="16"/>
        <rFont val="Arial"/>
        <family val="2"/>
        <charset val="204"/>
      </rPr>
      <t>Остальные цвета по запросу</t>
    </r>
    <r>
      <rPr>
        <u/>
        <sz val="16"/>
        <rFont val="Arial"/>
        <family val="2"/>
        <charset val="204"/>
      </rPr>
      <t>:</t>
    </r>
    <r>
      <rPr>
        <sz val="16"/>
        <rFont val="Arial"/>
        <family val="2"/>
        <charset val="204"/>
      </rPr>
      <t xml:space="preserve"> 
согласно каталогу RAL с наценкой  10 %, в количестве не менее 300 погонных метров, при условии, что панели являются складскими в цинке </t>
    </r>
  </si>
  <si>
    <r>
      <t xml:space="preserve">Стандартные цвета:  
</t>
    </r>
    <r>
      <rPr>
        <sz val="16"/>
        <rFont val="Arial"/>
        <family val="2"/>
        <charset val="204"/>
      </rPr>
      <t xml:space="preserve">зеленый RAL 6005, синий RAL 5005,  серый RAL 7040, белый RAL 9016, желтый RAL 1021, красный RAL 3020, вишневый RAL 3005, коричневый RAL 8017, черный RAL 9005, бежевый RAL 1014 </t>
    </r>
  </si>
  <si>
    <r>
      <t xml:space="preserve">Панель PROFI
</t>
    </r>
    <r>
      <rPr>
        <b/>
        <sz val="16"/>
        <color rgb="FFFF000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theme="1" tint="0.249977111117893"/>
        <rFont val="Arial"/>
        <family val="2"/>
        <charset val="204"/>
      </rPr>
      <t>оцинкованного 4,8 мм
с полимерным прокрытием 5,0 мм</t>
    </r>
  </si>
  <si>
    <r>
      <t xml:space="preserve">Панель MEDIUM
</t>
    </r>
    <r>
      <rPr>
        <b/>
        <sz val="16"/>
        <color rgb="FFFF000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theme="1" tint="0.249977111117893"/>
        <rFont val="Arial"/>
        <family val="2"/>
        <charset val="204"/>
      </rPr>
      <t>оцинкованного 3,8 мм
с полимерным прокрытием 4,0 мм</t>
    </r>
  </si>
  <si>
    <t>Панели BASTION 5/6, BASTION 6/8</t>
  </si>
  <si>
    <t>Панели MEDIUM, PROFI, EXPERT</t>
  </si>
  <si>
    <t>1,63 х 2,5</t>
  </si>
  <si>
    <t>1,83 х 2,5</t>
  </si>
  <si>
    <t>3,23 х 2,4</t>
  </si>
  <si>
    <t>3,43 х 2,4</t>
  </si>
  <si>
    <t>Столб оцинкованный
с отверстиями или резьбовыми втулками 
в профиле 90*55 и 62*55 и заглушкой</t>
  </si>
  <si>
    <r>
      <t xml:space="preserve">Крепление скоба - винт 
</t>
    </r>
    <r>
      <rPr>
        <sz val="16"/>
        <rFont val="Arial"/>
        <family val="2"/>
        <charset val="204"/>
      </rPr>
      <t>(винт М6*30)</t>
    </r>
  </si>
  <si>
    <t>Внимание! Продажа панельных ограждений ведется комплектно. Отдельно панели, крепления, столбы, винтовые опоры и т.д. не продаются.</t>
  </si>
  <si>
    <r>
      <t xml:space="preserve">Крепление скоба (саморез 5,5*32)
</t>
    </r>
    <r>
      <rPr>
        <sz val="16"/>
        <rFont val="Arial"/>
        <family val="2"/>
        <charset val="204"/>
      </rPr>
      <t>саморез оцинкованный, неокрашенный</t>
    </r>
  </si>
  <si>
    <t xml:space="preserve">№2 -  поддерживаются на складе в полимерном покрытии: цвет зеленый RAL 6005 </t>
  </si>
  <si>
    <t>№3 - поддерживаются на складе в полимерном покрытии: серый RAL 7040</t>
  </si>
  <si>
    <t>№4 - поддерживаются на складе в полимерном покрытии: коричневый RAL 8017</t>
  </si>
  <si>
    <t>№5 - поддерживаются на складе в полимерном покрытии: вишневый RAL 3005</t>
  </si>
  <si>
    <t>№2 -  поддерживаются на складе в полимерном покрытии: цвет зеленый RAL 6005</t>
  </si>
  <si>
    <t>№3 -  поддерживаются на складе в полимерном покрытии: цвет коричневый RAL 8017</t>
  </si>
  <si>
    <t>№4 -  поддерживаются на складе в полимерном покрытии: цвет серый RAL 7040</t>
  </si>
  <si>
    <r>
      <t xml:space="preserve">Фланец приваренный оцинкованный с полимерным покрытием
</t>
    </r>
    <r>
      <rPr>
        <i/>
        <sz val="16"/>
        <rFont val="Arial"/>
        <family val="2"/>
        <charset val="204"/>
      </rPr>
      <t xml:space="preserve">Внимание! 
Возможно </t>
    </r>
    <r>
      <rPr>
        <i/>
        <u/>
        <sz val="16"/>
        <rFont val="Arial"/>
        <family val="2"/>
        <charset val="204"/>
      </rPr>
      <t>только</t>
    </r>
    <r>
      <rPr>
        <i/>
        <sz val="16"/>
        <rFont val="Arial"/>
        <family val="2"/>
        <charset val="204"/>
      </rPr>
      <t xml:space="preserve"> для столбов высотой </t>
    </r>
    <r>
      <rPr>
        <i/>
        <u/>
        <sz val="16"/>
        <rFont val="Arial"/>
        <family val="2"/>
        <charset val="204"/>
      </rPr>
      <t>до 3 метров</t>
    </r>
  </si>
  <si>
    <r>
      <t xml:space="preserve">Усиление фланца косынками
</t>
    </r>
    <r>
      <rPr>
        <i/>
        <sz val="16"/>
        <rFont val="Arial"/>
        <family val="2"/>
        <charset val="204"/>
      </rPr>
      <t xml:space="preserve">Внимание! Обязательно для столбов высотой </t>
    </r>
    <r>
      <rPr>
        <i/>
        <u/>
        <sz val="16"/>
        <rFont val="Arial"/>
        <family val="2"/>
        <charset val="204"/>
      </rPr>
      <t>более 3 метров</t>
    </r>
  </si>
  <si>
    <t>к столбу 62*55, 90*55 или 80*80</t>
  </si>
  <si>
    <t>к столбу 80*80 или 90*55</t>
  </si>
  <si>
    <t>Крепление к столбам ворот / калиток</t>
  </si>
  <si>
    <t>Назначение</t>
  </si>
  <si>
    <t>Состав комплекта</t>
  </si>
  <si>
    <t>Основные характеристики</t>
  </si>
  <si>
    <t>Способ управления</t>
  </si>
  <si>
    <t>Наименование 
Шлагбаума</t>
  </si>
  <si>
    <t>Для проездов шириной 
до 4 метров</t>
  </si>
  <si>
    <t>Для проездов шириной 
до 5 метров</t>
  </si>
  <si>
    <t>тумба шлагбаума WIDES - 1 шт 
стрела XBA19 - 1 шт 
защитный демпфер XBA13 - 1 упак
светоотражающие наклейки NK1 - 1 компл</t>
  </si>
  <si>
    <t>тумба шлагбаума WIDEM - 1 шт 
стрела XBA19 - 1 шт
защитный демпфер XBA13 - 1 упак
светоотражающие наклейки NK1 - 1 компл</t>
  </si>
  <si>
    <r>
      <rPr>
        <b/>
        <sz val="14"/>
        <rFont val="Arial"/>
        <family val="2"/>
        <charset val="204"/>
      </rPr>
      <t xml:space="preserve">интенсивность - </t>
    </r>
    <r>
      <rPr>
        <sz val="14"/>
        <rFont val="Arial"/>
        <family val="2"/>
        <charset val="204"/>
      </rPr>
      <t xml:space="preserve">100 циклов в час
</t>
    </r>
    <r>
      <rPr>
        <b/>
        <sz val="14"/>
        <rFont val="Arial"/>
        <family val="2"/>
        <charset val="204"/>
      </rPr>
      <t xml:space="preserve">время открытия - </t>
    </r>
    <r>
      <rPr>
        <sz val="14"/>
        <rFont val="Arial"/>
        <family val="2"/>
        <charset val="204"/>
      </rPr>
      <t>4 сек</t>
    </r>
  </si>
  <si>
    <r>
      <rPr>
        <b/>
        <sz val="14"/>
        <rFont val="Arial"/>
        <family val="2"/>
        <charset val="204"/>
      </rPr>
      <t>интенсивность</t>
    </r>
    <r>
      <rPr>
        <sz val="14"/>
        <rFont val="Arial"/>
        <family val="2"/>
        <charset val="204"/>
      </rPr>
      <t xml:space="preserve"> - 300 циклов в час
</t>
    </r>
    <r>
      <rPr>
        <b/>
        <sz val="14"/>
        <rFont val="Arial"/>
        <family val="2"/>
        <charset val="204"/>
      </rPr>
      <t>время открытия</t>
    </r>
    <r>
      <rPr>
        <sz val="14"/>
        <rFont val="Arial"/>
        <family val="2"/>
        <charset val="204"/>
      </rPr>
      <t xml:space="preserve"> - 3,5 сек</t>
    </r>
  </si>
  <si>
    <r>
      <rPr>
        <b/>
        <sz val="14"/>
        <rFont val="Arial"/>
        <family val="2"/>
        <charset val="204"/>
      </rPr>
      <t>интенсивность</t>
    </r>
    <r>
      <rPr>
        <sz val="14"/>
        <rFont val="Arial"/>
        <family val="2"/>
        <charset val="204"/>
      </rPr>
      <t xml:space="preserve"> - 200 циклов в час
</t>
    </r>
    <r>
      <rPr>
        <b/>
        <sz val="14"/>
        <rFont val="Arial"/>
        <family val="2"/>
        <charset val="204"/>
      </rPr>
      <t>время открытия</t>
    </r>
    <r>
      <rPr>
        <sz val="14"/>
        <rFont val="Arial"/>
        <family val="2"/>
        <charset val="204"/>
      </rPr>
      <t xml:space="preserve"> - 5 сек</t>
    </r>
  </si>
  <si>
    <t>1. Рейка оцинкованная зубчатая ROA8
2. Профиль С</t>
  </si>
  <si>
    <t>3. Болт с полукруглой головкой
4. Пластина закладная для профиля С</t>
  </si>
  <si>
    <t>5. Скоба для профиля С</t>
  </si>
  <si>
    <t>Дополнительно возможно приобрести</t>
  </si>
  <si>
    <r>
      <rPr>
        <b/>
        <sz val="16"/>
        <color indexed="10"/>
        <rFont val="Arial"/>
        <family val="2"/>
        <charset val="204"/>
      </rPr>
      <t>Отк</t>
    </r>
    <r>
      <rPr>
        <b/>
        <sz val="16"/>
        <color rgb="FFFF0000"/>
        <rFont val="Arial"/>
        <family val="2"/>
        <charset val="204"/>
      </rPr>
      <t>атные ворота Profi воз</t>
    </r>
    <r>
      <rPr>
        <b/>
        <sz val="16"/>
        <rFont val="Arial"/>
        <family val="2"/>
        <charset val="204"/>
      </rPr>
      <t xml:space="preserve">можно заказать в исполнении </t>
    </r>
    <r>
      <rPr>
        <b/>
        <sz val="16"/>
        <color rgb="FFFF0000"/>
        <rFont val="Arial"/>
        <family val="2"/>
        <charset val="204"/>
      </rPr>
      <t>с механическим замком</t>
    </r>
    <r>
      <rPr>
        <b/>
        <sz val="16"/>
        <rFont val="Arial"/>
        <family val="2"/>
        <charset val="204"/>
      </rPr>
      <t>. 
Данную опцию необходимо указать при размещении заказа на производство, к стоимости ворот добавится стоимость замка</t>
    </r>
  </si>
  <si>
    <r>
      <rPr>
        <b/>
        <sz val="16"/>
        <rFont val="Arial"/>
        <family val="2"/>
        <charset val="204"/>
      </rPr>
      <t xml:space="preserve">тумба шлагбаума </t>
    </r>
    <r>
      <rPr>
        <sz val="16"/>
        <rFont val="Arial"/>
        <family val="2"/>
        <charset val="204"/>
      </rPr>
      <t xml:space="preserve">
M5BAR</t>
    </r>
  </si>
  <si>
    <r>
      <rPr>
        <b/>
        <sz val="16"/>
        <rFont val="Arial"/>
        <family val="2"/>
        <charset val="204"/>
      </rPr>
      <t xml:space="preserve">стрела шлагбаума </t>
    </r>
    <r>
      <rPr>
        <sz val="16"/>
        <rFont val="Arial"/>
        <family val="2"/>
        <charset val="204"/>
      </rPr>
      <t xml:space="preserve">
ХBA5 
69х92х5150 мм</t>
    </r>
  </si>
  <si>
    <t>Применяется к тумбе M5BAR</t>
  </si>
  <si>
    <t>тумба шлагбаума SBAR - 1 шт
стрела XBA19 - 1 шт
защитный демпфер XBA13 - 1 упак
интегрируемая сигнальная лампа XBA7 - 1 шт
светоотражающие наклейки NK1 - 1 компл</t>
  </si>
  <si>
    <t>тумба шлагбаума M5BAR
(Без стрелы)</t>
  </si>
  <si>
    <t>стрела из окрашенного алюминия 
69х92х5150 мм</t>
  </si>
  <si>
    <r>
      <rPr>
        <b/>
        <sz val="14"/>
        <rFont val="Arial"/>
        <family val="2"/>
        <charset val="204"/>
      </rPr>
      <t>интенсивность</t>
    </r>
    <r>
      <rPr>
        <sz val="14"/>
        <rFont val="Arial"/>
        <family val="2"/>
        <charset val="204"/>
      </rPr>
      <t xml:space="preserve"> - 100 циклов в час
</t>
    </r>
    <r>
      <rPr>
        <b/>
        <sz val="14"/>
        <rFont val="Arial"/>
        <family val="2"/>
        <charset val="204"/>
      </rPr>
      <t>время открытия</t>
    </r>
    <r>
      <rPr>
        <sz val="14"/>
        <rFont val="Arial"/>
        <family val="2"/>
        <charset val="204"/>
      </rPr>
      <t xml:space="preserve"> - 4секунды</t>
    </r>
  </si>
  <si>
    <r>
      <rPr>
        <b/>
        <sz val="14"/>
        <rFont val="Arial"/>
        <family val="2"/>
        <charset val="204"/>
      </rPr>
      <t>интенсивность</t>
    </r>
    <r>
      <rPr>
        <sz val="14"/>
        <rFont val="Arial"/>
        <family val="2"/>
        <charset val="204"/>
      </rPr>
      <t xml:space="preserve"> - 350 циклов в час
в</t>
    </r>
    <r>
      <rPr>
        <b/>
        <sz val="14"/>
        <rFont val="Arial"/>
        <family val="2"/>
        <charset val="204"/>
      </rPr>
      <t>ремя открытия</t>
    </r>
    <r>
      <rPr>
        <sz val="14"/>
        <rFont val="Arial"/>
        <family val="2"/>
        <charset val="204"/>
      </rPr>
      <t xml:space="preserve"> - 4 сек</t>
    </r>
  </si>
  <si>
    <r>
      <rPr>
        <b/>
        <sz val="14"/>
        <rFont val="Arial"/>
        <family val="2"/>
        <charset val="204"/>
      </rPr>
      <t>длина</t>
    </r>
    <r>
      <rPr>
        <sz val="14"/>
        <rFont val="Arial"/>
        <family val="2"/>
        <charset val="204"/>
      </rPr>
      <t xml:space="preserve"> - 5150 мм</t>
    </r>
  </si>
  <si>
    <t>Для передачи сигнала радиоуправления</t>
  </si>
  <si>
    <t>Для приема сигнала радиоуправления</t>
  </si>
  <si>
    <t>Подставка под стрелу применяется для опоры стрелы</t>
  </si>
  <si>
    <t>Лампа сигнальная 12v вольт Усиление сигнала ПДУ</t>
  </si>
  <si>
    <t>Лампа сигнальная 24v вольт  Усиление сигнала ПДУ</t>
  </si>
  <si>
    <t>Пульт управления FLO2R-S</t>
  </si>
  <si>
    <t>Приемник OXI</t>
  </si>
  <si>
    <t>Стационарная опора для стрелы</t>
  </si>
  <si>
    <t xml:space="preserve"> для шлагбаумов серии BAR</t>
  </si>
  <si>
    <t xml:space="preserve"> для шлагбаумов серии WIDE</t>
  </si>
  <si>
    <t>пульт ду 2к с динамическим кодом FLO2R-S*</t>
  </si>
  <si>
    <t>приемник c динамическим кодом OXI (разъем SM)*</t>
  </si>
  <si>
    <t>подставка стрелы 
wa 11*</t>
  </si>
  <si>
    <t>лампа сигнальная 
24v ЕL24*</t>
  </si>
  <si>
    <t>Полупрофессиональная серия с гарантированным ресурсом 500 000 циклов.</t>
  </si>
  <si>
    <t>Профессиональная серия с гарантированным ресурсом 1 000 000 циклов.</t>
  </si>
  <si>
    <r>
      <t xml:space="preserve">1.Кнопочным постом
(в комплект не входит, 
</t>
    </r>
    <r>
      <rPr>
        <sz val="14"/>
        <rFont val="Arial"/>
        <family val="2"/>
        <charset val="204"/>
      </rPr>
      <t>доступно у поставщика оборудования</t>
    </r>
    <r>
      <rPr>
        <sz val="16"/>
        <rFont val="Arial"/>
        <family val="2"/>
        <charset val="204"/>
      </rPr>
      <t xml:space="preserve">)
2. Радиоуправлением 
(в комплект не входит, 
</t>
    </r>
    <r>
      <rPr>
        <sz val="14"/>
        <rFont val="Arial"/>
        <family val="2"/>
        <charset val="204"/>
      </rPr>
      <t>доступно на складе Grand Line - см. ниже</t>
    </r>
    <r>
      <rPr>
        <sz val="16"/>
        <rFont val="Arial"/>
        <family val="2"/>
        <charset val="204"/>
      </rPr>
      <t>)</t>
    </r>
  </si>
  <si>
    <t>Дополнительное Оборудование</t>
  </si>
  <si>
    <t>Аксессуары</t>
  </si>
  <si>
    <t>Радиоуправление</t>
  </si>
  <si>
    <t>Расчет стоимости столбов с фланцами:</t>
  </si>
  <si>
    <t>стоимость столба + стоимость фланца + стоимость усиления фланца</t>
  </si>
  <si>
    <t>1,0 - 2,4 м</t>
  </si>
  <si>
    <t>2,4 - 3,0 м</t>
  </si>
  <si>
    <t>3,0 - 4,0 м</t>
  </si>
  <si>
    <t>сечение столба</t>
  </si>
  <si>
    <t>60х60х2,0 мм</t>
  </si>
  <si>
    <t>62х55х1,4 мм</t>
  </si>
  <si>
    <t>80х80х2,0 мм</t>
  </si>
  <si>
    <t>90х55х1,6 мм</t>
  </si>
  <si>
    <t>не применяется</t>
  </si>
  <si>
    <r>
      <t xml:space="preserve">фланец без усиления 
</t>
    </r>
    <r>
      <rPr>
        <sz val="14"/>
        <rFont val="Arial"/>
        <family val="2"/>
        <charset val="204"/>
      </rPr>
      <t>не применяется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1-2 ветровые районы</t>
    </r>
  </si>
  <si>
    <r>
      <t>Типы местности:
"</t>
    </r>
    <r>
      <rPr>
        <sz val="16"/>
        <rFont val="Arial"/>
        <family val="2"/>
        <charset val="204"/>
      </rPr>
      <t>А" - открытые побережья морей, озёр и водохранилищ, пустыни, степи, лесостепи, тундра
"B" - городские территории, лесные массивы и другие местности равномерно покрытые препятствиями высотой не более 10 метров
"С" - городские районы с застройкой зданиями высотой более 25 метров</t>
    </r>
  </si>
  <si>
    <t>Расчет проводился для ограждения шириной 2,5 метра при типе местности B</t>
  </si>
  <si>
    <t>для столбов высотой от 4,0 метров выполняется индивидуальный расчёт</t>
  </si>
  <si>
    <t>высота столба</t>
  </si>
  <si>
    <t>Применение фланцев для панельного ограждения с шириной пролёта 2,5 м:</t>
  </si>
  <si>
    <r>
      <rPr>
        <b/>
        <sz val="14"/>
        <rFont val="Arial"/>
        <family val="2"/>
        <charset val="204"/>
      </rPr>
      <t xml:space="preserve">фланец без усиления </t>
    </r>
    <r>
      <rPr>
        <sz val="14"/>
        <rFont val="Arial"/>
        <family val="2"/>
        <charset val="204"/>
      </rPr>
      <t xml:space="preserve">
1-7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</si>
  <si>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 ветровой район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</si>
  <si>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</si>
  <si>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2</t>
    </r>
    <r>
      <rPr>
        <sz val="14"/>
        <rFont val="Arial"/>
        <family val="2"/>
        <charset val="204"/>
      </rPr>
      <t>-4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</si>
  <si>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1-4 ветровые районы</t>
    </r>
    <r>
      <rPr>
        <b/>
        <sz val="14"/>
        <rFont val="Arial"/>
        <family val="2"/>
        <charset val="204"/>
      </rPr>
      <t xml:space="preserve">
фланец усиленный 
5</t>
    </r>
    <r>
      <rPr>
        <sz val="14"/>
        <rFont val="Arial"/>
        <family val="2"/>
        <charset val="204"/>
      </rPr>
      <t>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</si>
  <si>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2-4 ветровые районы</t>
    </r>
  </si>
  <si>
    <t>60 * 40 * 1,2</t>
  </si>
  <si>
    <t>RAL:
3005
6005
8017</t>
  </si>
  <si>
    <t>1,03*2,5</t>
  </si>
  <si>
    <t>RAL:
3005
6005*
8017</t>
  </si>
  <si>
    <t>Бетонное основание усиленное*</t>
  </si>
  <si>
    <t>Дополнительные элементы для монтажа откатных ворот на Кирпичные столбы</t>
  </si>
  <si>
    <t>Кронштейн крепления нижнего и верхнего ловителей</t>
  </si>
  <si>
    <t>Кронштейн крепления поддерживающих роликов</t>
  </si>
  <si>
    <t xml:space="preserve">Кронштейн FLGU.400.0904 </t>
  </si>
  <si>
    <t xml:space="preserve">Кронштейн SGN.02.718 </t>
  </si>
  <si>
    <t>2 шт 
на один проём</t>
  </si>
  <si>
    <t>1 шт
на один проём</t>
  </si>
  <si>
    <t>0,5 / 2,5</t>
  </si>
  <si>
    <t>0,5 / 3,5</t>
  </si>
  <si>
    <t>Диаметр проволоки, мм</t>
  </si>
  <si>
    <r>
      <t>Velur</t>
    </r>
    <r>
      <rPr>
        <vertAlign val="superscript"/>
        <sz val="16"/>
        <color indexed="8"/>
        <rFont val="Arial"/>
        <family val="2"/>
        <charset val="204"/>
      </rPr>
      <t>®</t>
    </r>
    <r>
      <rPr>
        <sz val="16"/>
        <color indexed="8"/>
        <rFont val="Arial"/>
        <family val="2"/>
        <charset val="204"/>
      </rPr>
      <t>20</t>
    </r>
    <r>
      <rPr>
        <b/>
        <sz val="16"/>
        <color indexed="10"/>
        <rFont val="Arial"/>
        <family val="2"/>
        <charset val="204"/>
      </rPr>
      <t xml:space="preserve"> NEW</t>
    </r>
  </si>
  <si>
    <t>Наконечник L Medium</t>
  </si>
  <si>
    <t>Наконечник V Medium</t>
  </si>
  <si>
    <r>
      <t xml:space="preserve">Крепление скоба Bastion 6/8
</t>
    </r>
    <r>
      <rPr>
        <sz val="16"/>
        <rFont val="Arial"/>
        <family val="2"/>
        <charset val="204"/>
      </rPr>
      <t>(болт М6*100/120/130 + гайка антивандальная М6)</t>
    </r>
  </si>
  <si>
    <t>4. 2 пульта Flo2R-S
5. Зубчатую рейку оцинкованную Alutech с креплением (Рейка оцинкованная зубчатая ROA8, болт с полукруглой головкой, профиль С, пластина закладная для профиля С, скоба для профиля С)</t>
  </si>
  <si>
    <t>Элементы подсистемы Эконом в других цветах изготавливаются объемом от 150 м.п.</t>
  </si>
  <si>
    <r>
      <t>Крепление хомут 51 мм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(комплектация: хомут 51 - 1 шт; крепление для рулонной сетки - 1 шт; болт М6х25 с круглой головкой - 1 шт; шайба А6 - 1 шт; гайка М6 - 1шт)</t>
    </r>
  </si>
  <si>
    <r>
      <t xml:space="preserve">Внимание!
</t>
    </r>
    <r>
      <rPr>
        <b/>
        <sz val="16"/>
        <color theme="1" tint="0.249977111117893"/>
        <rFont val="Arial"/>
        <family val="2"/>
        <charset val="204"/>
      </rPr>
      <t xml:space="preserve">Использование панелей Light возможно только в 1 - 3м снеговых районах РФ. Использование в районах с более высокой снеговой нагрузкой может привести к деформации панелей - провисание. </t>
    </r>
  </si>
  <si>
    <t>PE 0,4</t>
  </si>
  <si>
    <t>Все цены на металлический штакетник указаны за 1 погонный метр</t>
  </si>
  <si>
    <t xml:space="preserve">Возможно изготовление Круглого и Прямоугольного штакетниках в других цветах и покрытиях при заказе от 3000 м.п. </t>
  </si>
  <si>
    <t>оцинкованное + с полимерным покрытием</t>
  </si>
  <si>
    <r>
      <t xml:space="preserve">При заказе откатных ворот Profi и Bastion необходимо указать сторону отката ворот: вправо или влево. Сторона откатывания определяется </t>
    </r>
    <r>
      <rPr>
        <b/>
        <u/>
        <sz val="16"/>
        <color rgb="FFFF0000"/>
        <rFont val="Arial"/>
        <family val="2"/>
        <charset val="204"/>
      </rPr>
      <t>при взгляде со стороны улицы</t>
    </r>
    <r>
      <rPr>
        <b/>
        <sz val="16"/>
        <color rgb="FFFF0000"/>
        <rFont val="Arial"/>
        <family val="2"/>
        <charset val="204"/>
      </rPr>
      <t>.</t>
    </r>
  </si>
  <si>
    <t>Цвета ограждений Премиум Плюс, Премиум на складе: вишневый RAL 3005, зеленый RAL 6005, серый RAL 7024, коричневый RAL 8017, коричневый RR 32</t>
  </si>
  <si>
    <t>Цвета ограждений Стандарт на складе: вишневый RAL 3005, зеленый RAL 6005, коричневый RAL 8017</t>
  </si>
  <si>
    <t>Цвета элементов подсистемы Эконом на складе: для секции шириной 2,5 м - вишневый RAL 3005, зеленый RAL 6005, коричневый RAL 8017</t>
  </si>
  <si>
    <t>Декоративное полотно на складе: RAL 1013, RAL 1014, RAL 8017</t>
  </si>
  <si>
    <t>круглый</t>
  </si>
  <si>
    <t>прямоугольный</t>
  </si>
  <si>
    <t>Складской ассортимент Штакетника</t>
  </si>
  <si>
    <r>
      <rPr>
        <b/>
        <sz val="16"/>
        <rFont val="Arial"/>
        <family val="2"/>
        <charset val="204"/>
      </rPr>
      <t>Стандартные цвета PROTECT</t>
    </r>
    <r>
      <rPr>
        <sz val="16"/>
        <rFont val="Arial"/>
        <family val="2"/>
        <charset val="204"/>
      </rPr>
      <t>: зеленый RAL 6005, синий RAL 5005,  серый RAL 7040, белый RAL 9016, желтый RAL 1021, красный RAL 3020, вишневый RAL 3005, коричневый RAL 8017, черный RAL 9005, бежевый RAL 1014.</t>
    </r>
  </si>
  <si>
    <t>Golden Dub, Antique Dub</t>
  </si>
  <si>
    <t>фигурный</t>
  </si>
  <si>
    <t>прямой</t>
  </si>
  <si>
    <t>Antique Dub</t>
  </si>
  <si>
    <t>2,0 м</t>
  </si>
  <si>
    <r>
      <t xml:space="preserve">PE 
</t>
    </r>
    <r>
      <rPr>
        <sz val="16"/>
        <color indexed="8"/>
        <rFont val="Arial"/>
        <family val="2"/>
        <charset val="204"/>
      </rPr>
      <t>0,45</t>
    </r>
  </si>
  <si>
    <r>
      <t xml:space="preserve">PE dp 
</t>
    </r>
    <r>
      <rPr>
        <sz val="16"/>
        <color indexed="8"/>
        <rFont val="Arial"/>
        <family val="2"/>
        <charset val="204"/>
      </rPr>
      <t>0,45</t>
    </r>
  </si>
  <si>
    <r>
      <t xml:space="preserve">Print dp 
</t>
    </r>
    <r>
      <rPr>
        <sz val="16"/>
        <color indexed="8"/>
        <rFont val="Arial"/>
        <family val="2"/>
        <charset val="204"/>
      </rPr>
      <t>0,45</t>
    </r>
  </si>
  <si>
    <t>RAL 6005, 8017</t>
  </si>
  <si>
    <t>RAL 8017</t>
  </si>
  <si>
    <t>RAL 8004</t>
  </si>
  <si>
    <t>0,6 x 0,2 x 0,125</t>
  </si>
  <si>
    <t>RR 32, 
RAL 3005, 5005, 6005, 7024, 8017</t>
  </si>
  <si>
    <t>1,74 х 3,1</t>
  </si>
  <si>
    <t>0,51 x 1,95</t>
  </si>
  <si>
    <t>Панель временного ограждения - 1 шт</t>
  </si>
  <si>
    <t>Столб временного ограждения 51 х 1,2 - 2 шт</t>
  </si>
  <si>
    <r>
      <t xml:space="preserve">Цена за 1 п.м. комплекта прямого не замкнутого участка </t>
    </r>
    <r>
      <rPr>
        <sz val="15"/>
        <rFont val="Arial"/>
        <family val="2"/>
        <charset val="204"/>
      </rPr>
      <t>(столб 62*55 под бетон+панель+крепеж L-кронштейн)</t>
    </r>
    <r>
      <rPr>
        <b/>
        <sz val="15"/>
        <rFont val="Arial"/>
        <family val="2"/>
        <charset val="204"/>
      </rPr>
      <t xml:space="preserve">, руб. </t>
    </r>
    <r>
      <rPr>
        <b/>
        <sz val="15"/>
        <color indexed="10"/>
        <rFont val="Arial"/>
        <family val="2"/>
        <charset val="204"/>
      </rPr>
      <t>Внимание! Расчет теоретический.</t>
    </r>
    <r>
      <rPr>
        <b/>
        <sz val="15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</si>
  <si>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80*80*4,0</t>
  </si>
  <si>
    <r>
      <t>Распашные ворота и калитки Grand Line</t>
    </r>
    <r>
      <rPr>
        <b/>
        <vertAlign val="superscript"/>
        <sz val="20"/>
        <color indexed="10"/>
        <rFont val="Arial Cyr"/>
        <charset val="204"/>
      </rPr>
      <t>®</t>
    </r>
  </si>
  <si>
    <t>Изображение</t>
  </si>
  <si>
    <r>
      <t>Распашные ворота Profi / Bastion</t>
    </r>
    <r>
      <rPr>
        <vertAlign val="superscript"/>
        <sz val="16"/>
        <rFont val="Arial"/>
        <family val="2"/>
        <charset val="204"/>
      </rPr>
      <t>1</t>
    </r>
  </si>
  <si>
    <r>
      <t>Панель Profi / Bastion</t>
    </r>
    <r>
      <rPr>
        <vertAlign val="superscript"/>
        <sz val="16"/>
        <rFont val="Arial"/>
        <family val="2"/>
        <charset val="204"/>
      </rPr>
      <t>1</t>
    </r>
  </si>
  <si>
    <r>
      <t>Калитка Profi / Bastion</t>
    </r>
    <r>
      <rPr>
        <vertAlign val="superscript"/>
        <sz val="16"/>
        <rFont val="Arial"/>
        <family val="2"/>
        <charset val="204"/>
      </rPr>
      <t>1</t>
    </r>
  </si>
  <si>
    <t>Основной Комплект</t>
  </si>
  <si>
    <t>Привод электромеханический NICE WG 4024 - 2 шт, 
Блок управления МС424 - 1шт 
Приемник SMXI - 1шт, Пульт FLOR2RE - 2шт, 
Кронштейны крепления к столбам и створкам</t>
  </si>
  <si>
    <t>Высота/Ширина, м</t>
  </si>
  <si>
    <t>Вес,кг</t>
  </si>
  <si>
    <t>Привод электромеханический TOONA TO5016/Р - 2шт, 
Блок управления А60/А - 1шт, 
Приемник встраиваемый 4к SMXIS - 1шт, 
Пульт ДУ 2к Smilo SM2 - 2шт</t>
  </si>
  <si>
    <t>Калитка Премиум</t>
  </si>
  <si>
    <t>1,65*1,0</t>
  </si>
  <si>
    <t>2,00*1,0</t>
  </si>
  <si>
    <t xml:space="preserve">Калитка Премиум Плюс  </t>
  </si>
  <si>
    <t xml:space="preserve"> 2,00*1,0</t>
  </si>
  <si>
    <t xml:space="preserve"> 2,40*1,0</t>
  </si>
  <si>
    <t xml:space="preserve">Ворота Премиум </t>
  </si>
  <si>
    <t>1,65*3,6</t>
  </si>
  <si>
    <t>2,00*3,6</t>
  </si>
  <si>
    <t xml:space="preserve">Ворота Премиум Плюс </t>
  </si>
  <si>
    <t>Цвет/покрытие</t>
  </si>
  <si>
    <t>2,40*3,6</t>
  </si>
  <si>
    <t xml:space="preserve">Проушины для навесного замка </t>
  </si>
  <si>
    <t>Проушины – 2 шт
Саморезы 5,5 х 19 – 8 шт</t>
  </si>
  <si>
    <t>зеленый RAL 6005
черный RAL 9005</t>
  </si>
  <si>
    <t>Калитки доступны в конструктиве с рамками из круглой трубы 51 мм и из прямоугольной трубы 60х40 мм</t>
  </si>
  <si>
    <r>
      <t xml:space="preserve">Засов для калиток и ворот Profi </t>
    </r>
    <r>
      <rPr>
        <b/>
        <sz val="16"/>
        <color indexed="10"/>
        <rFont val="Arial Cyr"/>
        <charset val="204"/>
      </rPr>
      <t>NEW</t>
    </r>
  </si>
  <si>
    <t>NoLock (без замка)</t>
  </si>
  <si>
    <t>Lock (с замком)</t>
  </si>
  <si>
    <t>Калитка Medium</t>
  </si>
  <si>
    <t>Карта Medium
(без ребер жесткости)</t>
  </si>
  <si>
    <t>Уголок - 2 шт
Саморезы 5,5х19 - 4 шт</t>
  </si>
  <si>
    <t>Ворота доступны в конструктиве с рамками из круглой трубы 51 мм и из прямоугольной трубы 60х40 мм</t>
  </si>
  <si>
    <t>Комплект ворот и калитки 
Medium NoLock (без замка)</t>
  </si>
  <si>
    <r>
      <t xml:space="preserve">3,5 </t>
    </r>
    <r>
      <rPr>
        <sz val="16"/>
        <rFont val="Arial"/>
        <family val="2"/>
        <charset val="204"/>
      </rPr>
      <t>(рамка из 51)</t>
    </r>
  </si>
  <si>
    <r>
      <t xml:space="preserve">4,0 </t>
    </r>
    <r>
      <rPr>
        <sz val="16"/>
        <rFont val="Arial"/>
        <family val="2"/>
        <charset val="204"/>
      </rPr>
      <t>(рамка из 60х40)</t>
    </r>
  </si>
  <si>
    <r>
      <t xml:space="preserve">4,5 </t>
    </r>
    <r>
      <rPr>
        <sz val="16"/>
        <rFont val="Arial"/>
        <family val="2"/>
        <charset val="204"/>
      </rPr>
      <t>(рамка из 60х40)</t>
    </r>
  </si>
  <si>
    <r>
      <t>5,0</t>
    </r>
    <r>
      <rPr>
        <sz val="16"/>
        <rFont val="Arial"/>
        <family val="2"/>
        <charset val="204"/>
      </rPr>
      <t xml:space="preserve"> (рамка из 60х40)</t>
    </r>
  </si>
  <si>
    <r>
      <t>6,0</t>
    </r>
    <r>
      <rPr>
        <sz val="16"/>
        <rFont val="Arial"/>
        <family val="2"/>
        <charset val="204"/>
      </rPr>
      <t xml:space="preserve"> (рамка из 60х40)</t>
    </r>
  </si>
  <si>
    <t>NoLock</t>
  </si>
  <si>
    <t>Lock</t>
  </si>
  <si>
    <t>Ворота Medium</t>
  </si>
  <si>
    <t xml:space="preserve">Карта Medium
(без ребер жесткости) </t>
  </si>
  <si>
    <t>Комплект ворот и калитки 
Medium Lock (с замком)</t>
  </si>
  <si>
    <r>
      <t xml:space="preserve">Калитка Эконом
</t>
    </r>
    <r>
      <rPr>
        <b/>
        <sz val="16"/>
        <color rgb="FFFF0000"/>
        <rFont val="Arial"/>
        <family val="2"/>
        <charset val="204"/>
      </rPr>
      <t>(без заполнения)</t>
    </r>
  </si>
  <si>
    <r>
      <t xml:space="preserve">Ворота Эконом
</t>
    </r>
    <r>
      <rPr>
        <b/>
        <sz val="16"/>
        <color rgb="FFFF0000"/>
        <rFont val="Arial"/>
        <family val="2"/>
        <charset val="204"/>
      </rPr>
      <t>(без заполнения)</t>
    </r>
  </si>
  <si>
    <t>Комплект ворот и калитки 
Временного ограждения</t>
  </si>
  <si>
    <t>Калитка 
Временного ограждения</t>
  </si>
  <si>
    <t>Ворота 
Временного ограждения</t>
  </si>
  <si>
    <t>Возможно производство калиток и ворот Protect (цена = стоимость калиток и ворот Profi + наценка 15%)</t>
  </si>
  <si>
    <t>Cтандартные цвета по RAL: 1014, 1021, 3005, 3020, 5005, 6005, 7040, 8017, 9005, 9016.</t>
  </si>
  <si>
    <t>Доступные на складе размеры и цвета ворот и калиток Bastion и Protect уточняйте у менеджера</t>
  </si>
  <si>
    <t>№ 1,2,3</t>
  </si>
  <si>
    <t>№1,2</t>
  </si>
  <si>
    <t>№ 1,2</t>
  </si>
  <si>
    <t>№ 2</t>
  </si>
  <si>
    <t>№ 1,2,3,4</t>
  </si>
  <si>
    <t>№ 1,2,4</t>
  </si>
  <si>
    <t>№ 1</t>
  </si>
  <si>
    <t>№ 2,3</t>
  </si>
  <si>
    <t>Декоративное полотно изготавливается под заказа в 2-х цветах: RAL 3005, RAL 6005</t>
  </si>
  <si>
    <t xml:space="preserve">поддерживается на складе в полимерном покрытии: </t>
  </si>
  <si>
    <t xml:space="preserve">* - зеленый RAL 6005 </t>
  </si>
  <si>
    <t>** - зеленый RAL 6005, серый RAL 7040</t>
  </si>
  <si>
    <t>**** - зеленый RAL 6005, коричневый RAL 8017</t>
  </si>
  <si>
    <t>Комплект ворот и калиток 
Profi, Премиум, Премиум плюс</t>
  </si>
  <si>
    <t>Ширина ворот</t>
  </si>
  <si>
    <t>3,0 - 5,0м</t>
  </si>
  <si>
    <t>5,0 - 9,0м</t>
  </si>
  <si>
    <t>Дополнительные комплектующие для автоматизации</t>
  </si>
  <si>
    <t xml:space="preserve">Комплект для автоматизации распашных ворот </t>
  </si>
  <si>
    <r>
      <t xml:space="preserve">Засов в сборе: </t>
    </r>
    <r>
      <rPr>
        <sz val="16"/>
        <color theme="1" tint="0.249977111117893"/>
        <rFont val="Arial"/>
        <family val="2"/>
        <charset val="204"/>
      </rPr>
      <t xml:space="preserve">основной кронштейн, ответная скоба, ось – ригель 20 мм, ручка
</t>
    </r>
    <r>
      <rPr>
        <sz val="16"/>
        <rFont val="Arial"/>
        <family val="2"/>
        <charset val="204"/>
      </rPr>
      <t>Саморезы 5,5х19 – 8 шт</t>
    </r>
  </si>
  <si>
    <t>Кронштейн для 
датчика ДПМГ</t>
  </si>
  <si>
    <r>
      <t xml:space="preserve">Ригель для ворот
Medium NEW (60x40), Эконом
</t>
    </r>
    <r>
      <rPr>
        <b/>
        <sz val="16"/>
        <color theme="1" tint="0.249977111117893"/>
        <rFont val="Arial Cyr"/>
        <charset val="204"/>
      </rPr>
      <t>(</t>
    </r>
    <r>
      <rPr>
        <b/>
        <u/>
        <sz val="16"/>
        <color theme="1" tint="0.249977111117893"/>
        <rFont val="Arial Cyr"/>
        <charset val="204"/>
      </rPr>
      <t>не</t>
    </r>
    <r>
      <rPr>
        <b/>
        <sz val="16"/>
        <color theme="1" tint="0.249977111117893"/>
        <rFont val="Arial Cyr"/>
        <charset val="204"/>
      </rPr>
      <t xml:space="preserve"> подходит для ворот из круглой трубы 51 мм)</t>
    </r>
  </si>
  <si>
    <t>зеленый RAL 6005
серый RAL 7040
черный RAL 9005</t>
  </si>
  <si>
    <t>Ригель в сборе - 1 шт
Саморезы 5,5х19 - 6 шт</t>
  </si>
  <si>
    <t>1,09 (треуг)
1,28 (прям)</t>
  </si>
  <si>
    <r>
      <t xml:space="preserve">Длина, м
min / max
</t>
    </r>
    <r>
      <rPr>
        <sz val="16"/>
        <rFont val="Arial"/>
        <family val="2"/>
        <charset val="204"/>
      </rPr>
      <t>(кратно 
0,1 м)</t>
    </r>
  </si>
  <si>
    <t>Рулонная сетка</t>
  </si>
  <si>
    <t>Количество шт</t>
  </si>
  <si>
    <t>Панель Bastion 5/6</t>
  </si>
  <si>
    <t>2,03 х 2,50 м</t>
  </si>
  <si>
    <t>2,03 х 0,30 м</t>
  </si>
  <si>
    <t>0,35 м</t>
  </si>
  <si>
    <t>Ограждения Protect, 
Газонные и тротуарные ограждения, Габион-Заборы, Временные ограждения, Металлический Штакетник</t>
  </si>
  <si>
    <r>
      <rPr>
        <b/>
        <sz val="16"/>
        <color indexed="8"/>
        <rFont val="Arial"/>
        <family val="2"/>
        <charset val="204"/>
      </rPr>
      <t>Grass:</t>
    </r>
    <r>
      <rPr>
        <sz val="16"/>
        <color indexed="8"/>
        <rFont val="Arial"/>
        <family val="2"/>
        <charset val="204"/>
      </rPr>
      <t xml:space="preserve">
Элемент модульных ограждений Grand Line</t>
    </r>
    <r>
      <rPr>
        <vertAlign val="superscript"/>
        <sz val="16"/>
        <color indexed="8"/>
        <rFont val="Arial"/>
        <family val="2"/>
        <charset val="204"/>
      </rPr>
      <t>®</t>
    </r>
    <r>
      <rPr>
        <sz val="16"/>
        <color indexed="8"/>
        <rFont val="Arial"/>
        <family val="2"/>
        <charset val="204"/>
      </rPr>
      <t>:
Стойка 84х48 -1шт
Направляющая 60х20 - 1шт
Крышка универсальная - 1шт
Панель PROFI или MEDIUM - 1шт
Крепление две скобы+болт М6х40 - 2шт на 1 пару стоек
Заклепки, окрашенные в цвет ограждения</t>
    </r>
  </si>
  <si>
    <t>2,03 х 0,18 м</t>
  </si>
  <si>
    <t>2,03 х 0,24 м</t>
  </si>
  <si>
    <t>Кронштейн угловой</t>
  </si>
  <si>
    <r>
      <t xml:space="preserve">Стойка с Креплением: 
</t>
    </r>
    <r>
      <rPr>
        <sz val="14"/>
        <color theme="1" tint="0.249977111117893"/>
        <rFont val="Arial"/>
        <family val="2"/>
        <charset val="204"/>
      </rPr>
      <t>стойка с фланцем 2,03 м - 1 шт; кронштейн стойки - 7 шт; болт М10х25+шайба+гайка - 10 шт; крепление Bastion 5/6 - 12 шт; крепление Expert - 2 шт; винт М8х45+шайба +гайка - 14 шт</t>
    </r>
  </si>
  <si>
    <t>2,10 - 2,20</t>
  </si>
  <si>
    <r>
      <t xml:space="preserve">Вес, кг/шт.
</t>
    </r>
    <r>
      <rPr>
        <b/>
        <i/>
        <sz val="16"/>
        <rFont val="Arial"/>
        <family val="2"/>
        <charset val="204"/>
      </rPr>
      <t>(примерно)</t>
    </r>
  </si>
  <si>
    <t>25 х 123 мм</t>
  </si>
  <si>
    <r>
      <t>Крепление хомут 60x40 мм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(укомплектовано антивандальными гайками М6)</t>
    </r>
  </si>
  <si>
    <t>в бухте 10 п.м., бухта в упакована в полипропилен рукав</t>
  </si>
  <si>
    <t>20 шт / поддон</t>
  </si>
  <si>
    <r>
      <t>СББ диаметр 500/3</t>
    </r>
    <r>
      <rPr>
        <sz val="16"/>
        <rFont val="Arial"/>
        <family val="2"/>
        <charset val="204"/>
      </rPr>
      <t xml:space="preserve"> (4 витка на п.м.)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</si>
  <si>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п.м.) Индивид Упак*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</si>
  <si>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п.м.)**</t>
    </r>
  </si>
  <si>
    <r>
      <t>СББ диаметр 600/3</t>
    </r>
    <r>
      <rPr>
        <sz val="16"/>
        <rFont val="Arial"/>
        <family val="2"/>
        <charset val="204"/>
      </rPr>
      <t xml:space="preserve"> (4 витка на п.м.)</t>
    </r>
  </si>
  <si>
    <r>
      <t>СББ диаметр 600/5</t>
    </r>
    <r>
      <rPr>
        <sz val="16"/>
        <rFont val="Arial"/>
        <family val="2"/>
        <charset val="204"/>
      </rPr>
      <t xml:space="preserve"> (6,2 витка на п.м.)</t>
    </r>
  </si>
  <si>
    <r>
      <t>СББ диаметр 900/5</t>
    </r>
    <r>
      <rPr>
        <sz val="16"/>
        <rFont val="Arial"/>
        <family val="2"/>
        <charset val="204"/>
      </rPr>
      <t xml:space="preserve"> (4,2 витка на п.м.)</t>
    </r>
  </si>
  <si>
    <r>
      <t>ПББ диаметр 500</t>
    </r>
    <r>
      <rPr>
        <sz val="16"/>
        <rFont val="Arial"/>
        <family val="2"/>
        <charset val="204"/>
      </rPr>
      <t xml:space="preserve"> (4,4 витка на п.м.)</t>
    </r>
  </si>
  <si>
    <r>
      <t>ПББ диаметр 600</t>
    </r>
    <r>
      <rPr>
        <sz val="16"/>
        <rFont val="Arial"/>
        <family val="2"/>
        <charset val="204"/>
      </rPr>
      <t xml:space="preserve"> (4,4 витка на п.м.)</t>
    </r>
  </si>
  <si>
    <r>
      <t>ПББ диаметр 900</t>
    </r>
    <r>
      <rPr>
        <sz val="16"/>
        <rFont val="Arial"/>
        <family val="2"/>
        <charset val="204"/>
      </rPr>
      <t xml:space="preserve"> (4,4 витка на п.м.)</t>
    </r>
  </si>
  <si>
    <t>При заказе Панелей из прутка 5,0 мм в цинке (=5,2 мм в полимерном покрытии) применяется коэффициент 1,08</t>
  </si>
  <si>
    <t>При заказе Панелей с ячейкой 100/150/200*60 к стоимости Панелей с ячейкой 100/150/200*55 применяется коэффициент 0,95</t>
  </si>
  <si>
    <t>При заказе Панелей с ячейкой 100/150/200*50 к стоимости Панелей с ячейкой 100/150/200*55 применяется коэффициент 1,07</t>
  </si>
  <si>
    <t>При заказе Панелей с ячейкой 150*55 к стоимости Панелей с ячейкой 200*55 применяется коэффициент 1,10</t>
  </si>
  <si>
    <t>При заказе Панелей с ячейкой 100*55 к стоимости Панелей с ячейкой 200*55 применяется коэффициент 1,20</t>
  </si>
  <si>
    <t>При заказе Панелей шириной 3100 мм к стоимости Панелей 2500 мм применяется коэффициент 1,25</t>
  </si>
  <si>
    <t>При заказе Панелей шириной 3000 мм к стоимости Панелей 2500 мм применяется коэффициент 1,20</t>
  </si>
  <si>
    <t>Наконечник L приваренный к столбу 62х55 / 80x80</t>
  </si>
  <si>
    <t>Наконечник V приваренный к столбу 62х55 / 80x80</t>
  </si>
  <si>
    <t>№6 - поддерживаются на складе в полимерном покрытии: серый RAL 7024</t>
  </si>
  <si>
    <t>№7 - поддерживаются на складе в полимерном покрытии: коричневый RR 32</t>
  </si>
  <si>
    <t>№ 2,4,5,6,7</t>
  </si>
  <si>
    <t>87,2 х 90,9</t>
  </si>
  <si>
    <r>
      <t>Панель PROTECT</t>
    </r>
    <r>
      <rPr>
        <b/>
        <vertAlign val="superscript"/>
        <sz val="16"/>
        <rFont val="Arial"/>
        <family val="2"/>
        <charset val="204"/>
      </rPr>
      <t>1</t>
    </r>
    <r>
      <rPr>
        <b/>
        <sz val="16"/>
        <rFont val="Arial"/>
        <family val="2"/>
        <charset val="204"/>
      </rPr>
      <t xml:space="preserve">
С ПОЛИМЕРНЫМ ПОКРЫТИЕМ
заполнение труба 40*20</t>
    </r>
  </si>
  <si>
    <r>
      <rPr>
        <b/>
        <sz val="16"/>
        <color indexed="8"/>
        <rFont val="Arial"/>
        <family val="2"/>
        <charset val="204"/>
      </rPr>
      <t>Barrier</t>
    </r>
    <r>
      <rPr>
        <b/>
        <vertAlign val="superscript"/>
        <sz val="16"/>
        <color indexed="8"/>
        <rFont val="Arial"/>
        <family val="2"/>
        <charset val="204"/>
      </rPr>
      <t>2</t>
    </r>
    <r>
      <rPr>
        <b/>
        <sz val="16"/>
        <color indexed="8"/>
        <rFont val="Arial"/>
        <family val="2"/>
        <charset val="204"/>
      </rPr>
      <t>:</t>
    </r>
    <r>
      <rPr>
        <sz val="16"/>
        <color indexed="8"/>
        <rFont val="Arial"/>
        <family val="2"/>
        <charset val="204"/>
      </rPr>
      <t xml:space="preserve">
Панель PROFI или MEDIUM приваренные к трубе 40х20
Столб 62х55*1,5 - 1шт
Крепление две скобы + болт М6х100 с антивандальными гайками - 2 шт на столб</t>
    </r>
  </si>
  <si>
    <r>
      <rPr>
        <b/>
        <vertAlign val="superscript"/>
        <sz val="16"/>
        <rFont val="Arial"/>
        <family val="2"/>
        <charset val="204"/>
      </rPr>
      <t xml:space="preserve">3 </t>
    </r>
    <r>
      <rPr>
        <b/>
        <sz val="16"/>
        <rFont val="Arial"/>
        <family val="2"/>
        <charset val="204"/>
      </rPr>
      <t>Заказы на ограждение ГАБИОН</t>
    </r>
    <r>
      <rPr>
        <sz val="16"/>
        <rFont val="Arial"/>
        <family val="2"/>
        <charset val="204"/>
      </rPr>
      <t xml:space="preserve"> принимаются </t>
    </r>
    <r>
      <rPr>
        <b/>
        <sz val="16"/>
        <rFont val="Arial"/>
        <family val="2"/>
        <charset val="204"/>
      </rPr>
      <t>от 50 п.м.</t>
    </r>
  </si>
  <si>
    <r>
      <rPr>
        <b/>
        <vertAlign val="superscript"/>
        <sz val="16"/>
        <rFont val="Arial"/>
        <family val="2"/>
        <charset val="204"/>
      </rPr>
      <t>1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>Заказы на ограждение PROTECT</t>
    </r>
    <r>
      <rPr>
        <sz val="16"/>
        <rFont val="Arial"/>
        <family val="2"/>
        <charset val="204"/>
      </rPr>
      <t xml:space="preserve"> принимаются </t>
    </r>
    <r>
      <rPr>
        <b/>
        <sz val="16"/>
        <rFont val="Arial"/>
        <family val="2"/>
        <charset val="204"/>
      </rPr>
      <t>от 50 шт</t>
    </r>
  </si>
  <si>
    <r>
      <t xml:space="preserve">Панель EXPERT
</t>
    </r>
    <r>
      <rPr>
        <b/>
        <sz val="16"/>
        <color rgb="FFFF000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theme="1" tint="0.249977111117893"/>
        <rFont val="Arial"/>
        <family val="2"/>
        <charset val="204"/>
      </rPr>
      <t>оцинкованного 5,8 мм
с полимерным прокрытием 6,0 мм</t>
    </r>
  </si>
  <si>
    <r>
      <t xml:space="preserve">Панель BASTION 5/6
</t>
    </r>
    <r>
      <rPr>
        <b/>
        <sz val="16"/>
        <color rgb="FFFF000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 
диаметр оцинкованного прутка 
</t>
    </r>
    <r>
      <rPr>
        <b/>
        <sz val="14"/>
        <color theme="1" tint="0.249977111117893"/>
        <rFont val="Arial"/>
        <family val="2"/>
        <charset val="204"/>
      </rPr>
      <t>вертикального 4,8 мм 
горизонтального 5,8 мм</t>
    </r>
  </si>
  <si>
    <r>
      <t xml:space="preserve">Панель BASTION 6/8
</t>
    </r>
    <r>
      <rPr>
        <b/>
        <sz val="16"/>
        <color rgb="FFFF000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 
диаметр оцинкованного прутка
</t>
    </r>
    <r>
      <rPr>
        <b/>
        <sz val="14"/>
        <color theme="1" tint="0.249977111117893"/>
        <rFont val="Arial"/>
        <family val="2"/>
        <charset val="204"/>
      </rPr>
      <t>вертикального 5,8 мм 
горизонтального 8,0 мм</t>
    </r>
    <r>
      <rPr>
        <b/>
        <u/>
        <sz val="14"/>
        <color theme="1" tint="0.249977111117893"/>
        <rFont val="Arial"/>
        <family val="2"/>
        <charset val="204"/>
      </rPr>
      <t/>
    </r>
  </si>
  <si>
    <r>
      <t xml:space="preserve">Панель LIGHT 
</t>
    </r>
    <r>
      <rPr>
        <b/>
        <sz val="16"/>
        <color theme="1" tint="0.249977111117893"/>
        <rFont val="Arial"/>
        <family val="2"/>
        <charset val="204"/>
      </rPr>
      <t>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  
</t>
    </r>
    <r>
      <rPr>
        <b/>
        <sz val="14"/>
        <color theme="1" tint="0.249977111117893"/>
        <rFont val="Arial"/>
        <family val="2"/>
        <charset val="204"/>
      </rPr>
      <t>диаметр оцинкованного прутка 3,3 мм</t>
    </r>
    <r>
      <rPr>
        <b/>
        <sz val="16"/>
        <color theme="1" tint="0.249977111117893"/>
        <rFont val="Arial"/>
        <family val="2"/>
        <charset val="204"/>
      </rPr>
      <t xml:space="preserve">
</t>
    </r>
    <r>
      <rPr>
        <b/>
        <sz val="14"/>
        <color theme="1" tint="0.249977111117893"/>
        <rFont val="Arial"/>
        <family val="2"/>
        <charset val="204"/>
      </rPr>
      <t>диаметр прутка с полимерным покрытием 3,5 мм</t>
    </r>
  </si>
  <si>
    <t>Лампа сигнальная с антенной 12В ELB</t>
  </si>
  <si>
    <t>лампа сигнальная с антенной
12В ЕLB*</t>
  </si>
  <si>
    <t>Лампа сигнальная ЕLB - 12 вольт</t>
  </si>
  <si>
    <t>Лампа сигнальная ЕL24 - 24 вольт</t>
  </si>
  <si>
    <r>
      <rPr>
        <b/>
        <sz val="16"/>
        <rFont val="Arial"/>
        <family val="2"/>
        <charset val="204"/>
      </rPr>
      <t>комплект шлагбаума</t>
    </r>
    <r>
      <rPr>
        <sz val="16"/>
        <rFont val="Arial"/>
        <family val="2"/>
        <charset val="204"/>
      </rPr>
      <t xml:space="preserve">
WIDEM5KIT/RU01</t>
    </r>
  </si>
  <si>
    <t>тумба шлагбаума WIDEM - 1 шт 
стрела XBA19-5RU - 1 шт
защитный демпфер XBA13-10RU - 1 упак
светоотражающие наклейки NK1 - 1 компл</t>
  </si>
  <si>
    <r>
      <rPr>
        <b/>
        <vertAlign val="superscript"/>
        <sz val="16"/>
        <rFont val="Arial"/>
        <family val="2"/>
        <charset val="204"/>
      </rPr>
      <t>2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 xml:space="preserve">Заказы на ограждения Barrier </t>
    </r>
    <r>
      <rPr>
        <sz val="16"/>
        <rFont val="Arial"/>
        <family val="2"/>
        <charset val="204"/>
      </rPr>
      <t>принимаются в количестве</t>
    </r>
    <r>
      <rPr>
        <b/>
        <sz val="16"/>
        <rFont val="Arial"/>
        <family val="2"/>
        <charset val="204"/>
      </rPr>
      <t xml:space="preserve"> от 300 шт</t>
    </r>
  </si>
  <si>
    <t>|</t>
  </si>
  <si>
    <t>№ 4</t>
  </si>
  <si>
    <t>1,75 м</t>
  </si>
  <si>
    <r>
      <t xml:space="preserve">Свая забивная 
</t>
    </r>
    <r>
      <rPr>
        <sz val="16"/>
        <rFont val="Arial"/>
        <family val="2"/>
        <charset val="204"/>
      </rPr>
      <t>80*80*4 мм с круглым фланцем</t>
    </r>
  </si>
  <si>
    <t>№ 2,4</t>
  </si>
  <si>
    <t>*** - серый RAL 7040 , коричневый RAL 8017</t>
  </si>
  <si>
    <t>В комплект поставки ворот и калиток Эконом заполнение не входит. Заполенение приобретается отдельно.</t>
  </si>
  <si>
    <r>
      <rPr>
        <b/>
        <sz val="14"/>
        <rFont val="Arial Cyr"/>
        <charset val="204"/>
      </rPr>
      <t xml:space="preserve">Ворота: </t>
    </r>
    <r>
      <rPr>
        <sz val="14"/>
        <rFont val="Arial Cyr"/>
        <charset val="204"/>
      </rPr>
      <t xml:space="preserve">2 створки, 2 опорных столба, петли Locinox GAM12, угол открывания 130 град, замок Locinox LTKZ, ригель, ответная планка
</t>
    </r>
    <r>
      <rPr>
        <b/>
        <sz val="14"/>
        <rFont val="Arial Cyr"/>
        <charset val="204"/>
      </rPr>
      <t>Калитка:</t>
    </r>
    <r>
      <rPr>
        <sz val="14"/>
        <rFont val="Arial Cyr"/>
        <charset val="204"/>
      </rPr>
      <t xml:space="preserve"> 1 створка, 2 опорных столба, петли Locinox GAM12, угол открывания 130 град, замок Locinox LTKZ, ответная планка</t>
    </r>
  </si>
  <si>
    <r>
      <rPr>
        <b/>
        <sz val="14"/>
        <rFont val="Arial Cyr"/>
        <charset val="204"/>
      </rPr>
      <t xml:space="preserve">Ворота: </t>
    </r>
    <r>
      <rPr>
        <sz val="14"/>
        <rFont val="Arial Cyr"/>
        <charset val="204"/>
      </rPr>
      <t xml:space="preserve">2 створки, 2 опорных столба, петли  Locinox GAM12, угол открывания 130 град, ригель, ответная планка
</t>
    </r>
    <r>
      <rPr>
        <b/>
        <sz val="14"/>
        <rFont val="Arial Cyr"/>
        <charset val="204"/>
      </rPr>
      <t xml:space="preserve">Калитка: </t>
    </r>
    <r>
      <rPr>
        <sz val="14"/>
        <rFont val="Arial Cyr"/>
        <charset val="204"/>
      </rPr>
      <t>1</t>
    </r>
    <r>
      <rPr>
        <b/>
        <sz val="14"/>
        <rFont val="Arial Cyr"/>
        <charset val="204"/>
      </rPr>
      <t xml:space="preserve"> </t>
    </r>
    <r>
      <rPr>
        <sz val="14"/>
        <rFont val="Arial Cyr"/>
        <charset val="204"/>
      </rPr>
      <t>створка, 2 опорных столба, петли  Locinox GAM12, ответная планка, угол открывания 130 град</t>
    </r>
  </si>
  <si>
    <r>
      <rPr>
        <b/>
        <sz val="14"/>
        <rFont val="Arial"/>
        <family val="2"/>
        <charset val="204"/>
      </rPr>
      <t xml:space="preserve">Ворота: </t>
    </r>
    <r>
      <rPr>
        <sz val="14"/>
        <rFont val="Arial"/>
        <family val="2"/>
        <charset val="204"/>
      </rPr>
      <t>2 створки, 2 столба, регулируемые петли (угол открывания 180</t>
    </r>
    <r>
      <rPr>
        <sz val="14"/>
        <rFont val="Open Sans"/>
        <family val="2"/>
        <charset val="204"/>
      </rPr>
      <t xml:space="preserve">°), </t>
    </r>
    <r>
      <rPr>
        <sz val="14"/>
        <rFont val="Arial"/>
        <family val="2"/>
        <charset val="204"/>
      </rPr>
      <t>замок Locinox, ответная планка, 2 ригеля Locinox</t>
    </r>
    <r>
      <rPr>
        <b/>
        <sz val="14"/>
        <rFont val="Arial"/>
        <family val="2"/>
        <charset val="204"/>
      </rPr>
      <t xml:space="preserve">
Калитка: </t>
    </r>
    <r>
      <rPr>
        <sz val="14"/>
        <rFont val="Arial"/>
        <family val="2"/>
        <charset val="204"/>
      </rPr>
      <t>1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створка, 2 столба, регулируемые петли (угол открывания 180</t>
    </r>
    <r>
      <rPr>
        <sz val="14"/>
        <rFont val="Open Sans"/>
        <family val="2"/>
        <charset val="204"/>
      </rPr>
      <t xml:space="preserve">°), </t>
    </r>
    <r>
      <rPr>
        <sz val="14"/>
        <rFont val="Arial"/>
        <family val="2"/>
        <charset val="204"/>
      </rPr>
      <t>ответная планка, замок Locinox</t>
    </r>
  </si>
  <si>
    <r>
      <rPr>
        <b/>
        <sz val="14"/>
        <rFont val="Arial"/>
        <family val="2"/>
        <charset val="204"/>
      </rPr>
      <t xml:space="preserve">Ворота: </t>
    </r>
    <r>
      <rPr>
        <sz val="14"/>
        <rFont val="Arial"/>
        <family val="2"/>
        <charset val="204"/>
      </rPr>
      <t xml:space="preserve">2 створки, 2 опорных столба, петли  Locinox GAM12, угол открывания 130°, притворная планка, ригель, замок Locinox FORTYLOCK, ответная планка
</t>
    </r>
    <r>
      <rPr>
        <b/>
        <sz val="14"/>
        <rFont val="Arial"/>
        <family val="2"/>
        <charset val="204"/>
      </rPr>
      <t xml:space="preserve">Калитка: </t>
    </r>
    <r>
      <rPr>
        <sz val="14"/>
        <rFont val="Arial"/>
        <family val="2"/>
        <charset val="204"/>
      </rPr>
      <t>1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створка, 2 опорных столба, петли  Locinox GAM12, притворная планка, угол открывания 130°, замок Locinox FORTYLOCK, ответная планка</t>
    </r>
  </si>
  <si>
    <r>
      <t xml:space="preserve">Крепление скоба - болт
</t>
    </r>
    <r>
      <rPr>
        <sz val="16"/>
        <rFont val="Arial"/>
        <family val="2"/>
        <charset val="204"/>
      </rPr>
      <t>(болт М6*25/85/100/110 + гайка антивандальная М6)</t>
    </r>
  </si>
  <si>
    <r>
      <t xml:space="preserve">полимер 
RAL 3005, 
RAL 6005, 
RAL 7024, 
RAL 8017, 
RR 32
</t>
    </r>
    <r>
      <rPr>
        <sz val="14"/>
        <rFont val="Arial"/>
        <family val="2"/>
        <charset val="204"/>
      </rPr>
      <t>на складе в указаных цветах
калитки 2,00 х 1,0
ворота 2,00 х 3,6</t>
    </r>
  </si>
  <si>
    <t>М6*25 - № 2
М6*85 - № 1,2,3,4
М6*100 - № 1,2,3
М6*110 - № 2</t>
  </si>
  <si>
    <t>прямой - № 1,2,3,4
угловой - № 2
крайний - № 2,4</t>
  </si>
  <si>
    <t>на складе</t>
  </si>
  <si>
    <t xml:space="preserve">№2 - поддерживаются на складе в полимерном покрытии: цвет зеленый RAL 6005 </t>
  </si>
  <si>
    <t xml:space="preserve">№1 - поддерживаются на складе в цинке   </t>
  </si>
  <si>
    <t>2,03 * 2,5</t>
  </si>
  <si>
    <t>1,73 * 2,5</t>
  </si>
  <si>
    <t>1,53 * 2,5</t>
  </si>
  <si>
    <t>Примечание:</t>
  </si>
  <si>
    <t>№4 - поддерживаются на складе в полимерном покрытии: серый RAL 8017</t>
  </si>
  <si>
    <r>
      <rPr>
        <b/>
        <u/>
        <sz val="16"/>
        <color theme="1" tint="0.249977111117893"/>
        <rFont val="Arial"/>
        <family val="2"/>
        <charset val="204"/>
      </rPr>
      <t>Стандартные цвета:</t>
    </r>
    <r>
      <rPr>
        <b/>
        <sz val="16"/>
        <color theme="1" tint="0.249977111117893"/>
        <rFont val="Arial"/>
        <family val="2"/>
        <charset val="204"/>
      </rPr>
      <t xml:space="preserve">  бежевый RAL 1014, желтый RAL 1021, вишневый RAL 3005, красный RAL 3020, синий RAL 5005, зеленый RAL 6005, серый RAL 7040, коричневый RAL 8017, черный RAL 9005, белый RAL 9016</t>
    </r>
  </si>
  <si>
    <r>
      <t xml:space="preserve">60 * 40 * 1,4
</t>
    </r>
    <r>
      <rPr>
        <sz val="16"/>
        <rFont val="Arial"/>
        <family val="2"/>
        <charset val="204"/>
      </rPr>
      <t>(втулки М6)</t>
    </r>
  </si>
  <si>
    <t xml:space="preserve">Столб оцинкованный с полимерным покрытием с заглушкой                                                                                                                                                                                                            </t>
  </si>
  <si>
    <t>№8 - поддерживаются на складе в полимерном покрытии: черный RAL 9005</t>
  </si>
  <si>
    <t>примечания:
№2 - поддерживается на складе в цвете RAL 6005
№3 - поддерживается на складе в цвете RAL 7040
№4 - поддерживается на складе в цвете RAL 8017
№5 - поддерживается на складе в цвете RAL 3005
№6 - поддерживается на складе в цвете RAL 7024
№7 - поддерживается на складе в цвете RR 32
№8 - поддерживается на складе в цвете RAL 9005</t>
  </si>
  <si>
    <t>1. Привод Nice (Италия) Road400KIT (для ворот до 6 м) или Road600KIT (для ворот более 6,5 м)
2. Встроенный блок управления
3. Встроенный радиоприемник</t>
  </si>
  <si>
    <t>62*55*2000</t>
  </si>
  <si>
    <t>62*55*2500</t>
  </si>
  <si>
    <t>прямой - 200
угловой - 200
крайний - 100</t>
  </si>
  <si>
    <t>прямой - 200
крайний - 100</t>
  </si>
  <si>
    <t>столб 62х55 - 50
столб 80х80, 90х55 - 40</t>
  </si>
  <si>
    <r>
      <rPr>
        <b/>
        <u/>
        <sz val="16"/>
        <color theme="1" tint="0.249977111117893"/>
        <rFont val="Arial"/>
        <family val="2"/>
        <charset val="204"/>
      </rPr>
      <t>Остальные цвета по запросу:</t>
    </r>
    <r>
      <rPr>
        <b/>
        <sz val="16"/>
        <color theme="1" tint="0.249977111117893"/>
        <rFont val="Arial"/>
        <family val="2"/>
        <charset val="204"/>
      </rPr>
      <t xml:space="preserve"> согласно RAL с наценкой  10%, в количестве не менее 1500 шт</t>
    </r>
  </si>
  <si>
    <t>Производство не складских панелей LIGHT - только от 1500 шт. 
Покраска панелей LIGHT в цвета кроме RAL6005 - только от 1500 шт.</t>
  </si>
  <si>
    <r>
      <rPr>
        <b/>
        <sz val="16"/>
        <rFont val="Arial"/>
        <family val="2"/>
        <charset val="204"/>
      </rPr>
      <t>Металлический штакетник Круглый и Прямоугольный</t>
    </r>
    <r>
      <rPr>
        <sz val="16"/>
        <rFont val="Arial"/>
        <family val="2"/>
        <charset val="204"/>
      </rPr>
      <t xml:space="preserve"> изготавливается в количестве от 10 шт. в указанных в таблице покрытиях и цветах</t>
    </r>
  </si>
  <si>
    <t>зеленый</t>
  </si>
  <si>
    <r>
      <rPr>
        <sz val="16"/>
        <rFont val="Arial"/>
        <family val="2"/>
        <charset val="204"/>
      </rPr>
      <t xml:space="preserve">Сетка сварная </t>
    </r>
    <r>
      <rPr>
        <b/>
        <sz val="16"/>
        <rFont val="Arial"/>
        <family val="2"/>
        <charset val="204"/>
      </rPr>
      <t xml:space="preserve">MRT Jarditor Mesh-Brico 
</t>
    </r>
    <r>
      <rPr>
        <sz val="16"/>
        <rFont val="Arial"/>
        <family val="2"/>
        <charset val="204"/>
      </rPr>
      <t xml:space="preserve">Сетка сварная </t>
    </r>
    <r>
      <rPr>
        <b/>
        <sz val="16"/>
        <rFont val="Arial"/>
        <family val="2"/>
        <charset val="204"/>
      </rPr>
      <t xml:space="preserve">Europlast </t>
    </r>
  </si>
  <si>
    <t>Столб с 9ю отверстиями + заглушка</t>
  </si>
  <si>
    <t>Скоба Эконом</t>
  </si>
  <si>
    <t>Скоба Эконом угловая</t>
  </si>
  <si>
    <t>14,5*30*80</t>
  </si>
  <si>
    <t>14,5*30*51</t>
  </si>
  <si>
    <t>в комплекте с болтом М6*85, шайбой, гайкой</t>
  </si>
  <si>
    <r>
      <t xml:space="preserve">RR 32, RAL 8017,
</t>
    </r>
    <r>
      <rPr>
        <b/>
        <sz val="16"/>
        <color theme="1" tint="0.249977111117893"/>
        <rFont val="Arial"/>
        <family val="2"/>
        <charset val="204"/>
      </rPr>
      <t>RAL 7024 (распродажа остатка)</t>
    </r>
  </si>
  <si>
    <r>
      <t>Ограждение 
Grand Line</t>
    </r>
    <r>
      <rPr>
        <b/>
        <vertAlign val="superscript"/>
        <sz val="16"/>
        <color indexed="8"/>
        <rFont val="Arial"/>
        <family val="2"/>
        <charset val="204"/>
      </rPr>
      <t>®</t>
    </r>
    <r>
      <rPr>
        <b/>
        <sz val="16"/>
        <color indexed="8"/>
        <rFont val="Arial"/>
        <family val="2"/>
        <charset val="204"/>
      </rPr>
      <t xml:space="preserve">
Эконом</t>
    </r>
  </si>
  <si>
    <r>
      <t>Ограждение 
Grand Line</t>
    </r>
    <r>
      <rPr>
        <b/>
        <vertAlign val="superscript"/>
        <sz val="16"/>
        <color indexed="8"/>
        <rFont val="Arial"/>
        <family val="2"/>
        <charset val="204"/>
      </rPr>
      <t>®</t>
    </r>
    <r>
      <rPr>
        <b/>
        <sz val="16"/>
        <color indexed="8"/>
        <rFont val="Arial"/>
        <family val="2"/>
        <charset val="204"/>
      </rPr>
      <t xml:space="preserve">
Стандарт</t>
    </r>
  </si>
  <si>
    <r>
      <t>Ограждение 
Grand Line</t>
    </r>
    <r>
      <rPr>
        <b/>
        <vertAlign val="superscript"/>
        <sz val="16"/>
        <rFont val="Arial"/>
        <family val="2"/>
        <charset val="204"/>
      </rPr>
      <t>®</t>
    </r>
    <r>
      <rPr>
        <b/>
        <sz val="16"/>
        <rFont val="Arial"/>
        <family val="2"/>
        <charset val="204"/>
      </rPr>
      <t xml:space="preserve">
Премиум</t>
    </r>
  </si>
  <si>
    <r>
      <t>Ограждение 
Grand Line</t>
    </r>
    <r>
      <rPr>
        <b/>
        <vertAlign val="superscript"/>
        <sz val="16"/>
        <rFont val="Arial"/>
        <family val="2"/>
        <charset val="204"/>
      </rPr>
      <t>®</t>
    </r>
    <r>
      <rPr>
        <b/>
        <sz val="16"/>
        <rFont val="Arial"/>
        <family val="2"/>
        <charset val="204"/>
      </rPr>
      <t xml:space="preserve">
Премиум Плюс</t>
    </r>
  </si>
  <si>
    <r>
      <t xml:space="preserve">Труба 40*20*2500 мм - 2 шт.   
Cтолб 62*55*2500 (3000) мм  - 1 шт. 
Х-кронштейн - 2 шт.
</t>
    </r>
    <r>
      <rPr>
        <sz val="16"/>
        <color theme="1" tint="0.249977111117893"/>
        <rFont val="Arial"/>
        <family val="2"/>
        <charset val="204"/>
      </rPr>
      <t>(заполнение в комплект не входит)</t>
    </r>
  </si>
  <si>
    <r>
      <rPr>
        <b/>
        <sz val="14"/>
        <rFont val="Arial Cyr"/>
        <charset val="204"/>
      </rPr>
      <t>Ворота:</t>
    </r>
    <r>
      <rPr>
        <sz val="14"/>
        <rFont val="Arial Cyr"/>
        <charset val="204"/>
      </rPr>
      <t xml:space="preserve"> 2 створки, 2 столба для петель, 2 петли Locinox GAM12-150, 2 опорных ролика, 2 проушины для навесного замка
</t>
    </r>
    <r>
      <rPr>
        <b/>
        <sz val="14"/>
        <rFont val="Arial Cyr"/>
        <charset val="204"/>
      </rPr>
      <t>Калитка:</t>
    </r>
    <r>
      <rPr>
        <sz val="14"/>
        <rFont val="Arial Cyr"/>
        <charset val="204"/>
      </rPr>
      <t xml:space="preserve"> 1 створка, 1 столб для петли, 1 петля Locinox GAM12-150, 2 проушины для навесного замка</t>
    </r>
  </si>
  <si>
    <r>
      <t xml:space="preserve">Бетонное основание 
</t>
    </r>
    <r>
      <rPr>
        <b/>
        <sz val="16"/>
        <color theme="1" tint="0.249977111117893"/>
        <rFont val="Arial"/>
        <family val="2"/>
        <charset val="204"/>
      </rPr>
      <t>(рапродажа остатка)</t>
    </r>
  </si>
  <si>
    <r>
      <t xml:space="preserve">Эконом NEW
</t>
    </r>
    <r>
      <rPr>
        <sz val="16"/>
        <rFont val="Arial"/>
        <family val="2"/>
        <charset val="204"/>
      </rPr>
      <t xml:space="preserve">(без заполнения)
</t>
    </r>
    <r>
      <rPr>
        <sz val="14"/>
        <color theme="1" tint="0.249977111117893"/>
        <rFont val="Arial"/>
        <family val="2"/>
        <charset val="204"/>
      </rPr>
      <t>необходимая высота заполнения - 1,75 м</t>
    </r>
  </si>
  <si>
    <r>
      <t xml:space="preserve">1. Рама ворот составная с заполнением (кроме ворот Эконом) для удобства транспортировки
2. 2 опорных столба П-образных 60*60 или 80*80 в зависимости от веса ворот
3. Роликовую систему (Alutech для откатных ворот), в которую входят опоры роликовые 2шт, шина направляющая, ролик опорный, улавливатель нижний, улавливатель верхний, шина с поддерживающими роликами, подставка для роликовых опор 2шт, заглушка балки торцевая, анкерные болты
</t>
    </r>
    <r>
      <rPr>
        <sz val="16"/>
        <color rgb="FFFF0000"/>
        <rFont val="Arial"/>
        <family val="2"/>
        <charset val="204"/>
      </rPr>
      <t>В комплект ворот Эконом заполнение не входит. Заполнение приобретается отдельно. Высота заполнения - 1,75 м</t>
    </r>
  </si>
  <si>
    <t>Заказы в стандартных цветах менее 150 п.м. не принимаются.</t>
  </si>
  <si>
    <t>Остальные цвета по запросу согласно RAL с наценкой 10 %, в количестве не менее 300 п.м.</t>
  </si>
  <si>
    <r>
      <rPr>
        <b/>
        <vertAlign val="superscript"/>
        <sz val="16"/>
        <rFont val="Arial"/>
        <family val="2"/>
        <charset val="204"/>
      </rPr>
      <t xml:space="preserve">4 </t>
    </r>
    <r>
      <rPr>
        <b/>
        <sz val="16"/>
        <rFont val="Arial"/>
        <family val="2"/>
        <charset val="204"/>
      </rPr>
      <t>Штакетник производится в длинах кратно 0,1 м</t>
    </r>
  </si>
  <si>
    <r>
      <t>Штакетник</t>
    </r>
    <r>
      <rPr>
        <b/>
        <vertAlign val="superscript"/>
        <sz val="16"/>
        <rFont val="Arial"/>
        <family val="2"/>
        <charset val="204"/>
      </rPr>
      <t>4</t>
    </r>
    <r>
      <rPr>
        <b/>
        <sz val="16"/>
        <rFont val="Arial"/>
        <family val="2"/>
        <charset val="204"/>
      </rPr>
      <t xml:space="preserve"> 
круглый и прямоугольный</t>
    </r>
  </si>
  <si>
    <r>
      <t>Габион-Забор</t>
    </r>
    <r>
      <rPr>
        <b/>
        <vertAlign val="superscript"/>
        <sz val="16"/>
        <rFont val="Arial"/>
        <family val="2"/>
        <charset val="204"/>
      </rPr>
      <t>3</t>
    </r>
    <r>
      <rPr>
        <b/>
        <sz val="16"/>
        <rFont val="Arial"/>
        <family val="2"/>
        <charset val="204"/>
      </rPr>
      <t xml:space="preserve">
высота 2,03 м
</t>
    </r>
    <r>
      <rPr>
        <sz val="16"/>
        <rFont val="Arial"/>
        <family val="2"/>
        <charset val="204"/>
      </rPr>
      <t>(цинкование по 
ГОСТ 9.307)</t>
    </r>
  </si>
  <si>
    <r>
      <t>Крюк соединительный</t>
    </r>
    <r>
      <rPr>
        <sz val="12"/>
        <rFont val="Arial"/>
        <family val="2"/>
        <charset val="204"/>
      </rPr>
      <t xml:space="preserve"> (проволока по ГОСТ 3282 оцинкованная)</t>
    </r>
  </si>
  <si>
    <r>
      <t xml:space="preserve">Крюк соединительный </t>
    </r>
    <r>
      <rPr>
        <sz val="12"/>
        <rFont val="Arial"/>
        <family val="2"/>
        <charset val="204"/>
      </rPr>
      <t>(проволока по ГОСТ 3282 оцинкованная)</t>
    </r>
  </si>
  <si>
    <t>завершающая стойка</t>
  </si>
  <si>
    <r>
      <t xml:space="preserve">основная часть
</t>
    </r>
    <r>
      <rPr>
        <sz val="14"/>
        <rFont val="Arial"/>
        <family val="2"/>
        <charset val="204"/>
      </rPr>
      <t>ширина - 2,5 м</t>
    </r>
  </si>
  <si>
    <r>
      <t xml:space="preserve">замыкающая часть
</t>
    </r>
    <r>
      <rPr>
        <sz val="14"/>
        <rFont val="Arial"/>
        <family val="2"/>
        <charset val="204"/>
      </rPr>
      <t>ширина - 0,25 м</t>
    </r>
  </si>
  <si>
    <r>
      <t>Комплектация</t>
    </r>
    <r>
      <rPr>
        <sz val="14"/>
        <rFont val="Arial"/>
        <family val="2"/>
        <charset val="204"/>
      </rPr>
      <t/>
    </r>
  </si>
  <si>
    <t>(длина прямого участка ограждения / 2,5 м * основная часть) + 
+ (завершающая стойка * 1 шт) + (замыкающая часть * 2 шт)</t>
  </si>
  <si>
    <r>
      <t xml:space="preserve">Расчет </t>
    </r>
    <r>
      <rPr>
        <b/>
        <u/>
        <sz val="14"/>
        <rFont val="Arial"/>
        <family val="2"/>
        <charset val="204"/>
      </rPr>
      <t>замкнутого</t>
    </r>
    <r>
      <rPr>
        <b/>
        <sz val="14"/>
        <rFont val="Arial"/>
        <family val="2"/>
        <charset val="204"/>
      </rPr>
      <t xml:space="preserve"> </t>
    </r>
    <r>
      <rPr>
        <b/>
        <u/>
        <sz val="14"/>
        <rFont val="Arial"/>
        <family val="2"/>
        <charset val="204"/>
      </rPr>
      <t>прямого</t>
    </r>
    <r>
      <rPr>
        <b/>
        <sz val="14"/>
        <rFont val="Arial"/>
        <family val="2"/>
        <charset val="204"/>
      </rPr>
      <t xml:space="preserve"> учатска:</t>
    </r>
  </si>
  <si>
    <t>* - СББ диаметр 500/5 (6,2 витка на п.м.) Индивид Упак - для заказов до 20 бухт, отгрузка со склада
**- СББ диаметр 500/5 (6,2 витка на п.м.) - для заказов более 20 бух, поставляется под заказ</t>
  </si>
  <si>
    <r>
      <rPr>
        <vertAlign val="superscript"/>
        <sz val="16"/>
        <rFont val="Arial"/>
        <family val="2"/>
        <charset val="204"/>
      </rPr>
      <t xml:space="preserve">1 </t>
    </r>
    <r>
      <rPr>
        <sz val="16"/>
        <rFont val="Arial"/>
        <family val="2"/>
        <charset val="204"/>
      </rPr>
      <t>Возможно производство калиток и ворот Bastion 5/6 (цена = стоимость калиток и ворот Profi + наценка 10%)</t>
    </r>
  </si>
  <si>
    <r>
      <t>Lock</t>
    </r>
    <r>
      <rPr>
        <sz val="16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(рамка из профиля 60х40)</t>
    </r>
  </si>
  <si>
    <r>
      <t xml:space="preserve">Комплект ворот и калитки
Эконом Lock 
(с замком)
</t>
    </r>
    <r>
      <rPr>
        <b/>
        <sz val="14"/>
        <color rgb="FFFF0000"/>
        <rFont val="Arial Cyr"/>
        <charset val="204"/>
      </rPr>
      <t>рамка из профиля 60х40</t>
    </r>
  </si>
  <si>
    <r>
      <rPr>
        <b/>
        <sz val="16"/>
        <rFont val="Arial"/>
        <family val="2"/>
        <charset val="204"/>
      </rPr>
      <t>комплект шлагбаума</t>
    </r>
    <r>
      <rPr>
        <sz val="16"/>
        <rFont val="Arial"/>
        <family val="2"/>
        <charset val="204"/>
      </rPr>
      <t xml:space="preserve">
WIDES4KIT/RU01</t>
    </r>
  </si>
  <si>
    <r>
      <rPr>
        <b/>
        <sz val="16"/>
        <rFont val="Arial"/>
        <family val="2"/>
        <charset val="204"/>
      </rPr>
      <t>комплект шлагбаума</t>
    </r>
    <r>
      <rPr>
        <sz val="16"/>
        <rFont val="Arial"/>
        <family val="2"/>
        <charset val="204"/>
      </rPr>
      <t xml:space="preserve">
WIDEM4KIT/RU01</t>
    </r>
  </si>
  <si>
    <r>
      <rPr>
        <b/>
        <sz val="16"/>
        <rFont val="Arial"/>
        <family val="2"/>
        <charset val="204"/>
      </rPr>
      <t xml:space="preserve">комплект шлагбаума </t>
    </r>
    <r>
      <rPr>
        <sz val="16"/>
        <rFont val="Arial"/>
        <family val="2"/>
        <charset val="204"/>
      </rPr>
      <t xml:space="preserve">
SBAR4KIT/RU01</t>
    </r>
  </si>
  <si>
    <t>Столб оцинкованный с полимерным покрытием 
с отверстиями или резьбовыми втулками 
в профиле 62*55, 90*55 и 80*80 и заглушкой</t>
  </si>
  <si>
    <t>Все цены указаны с НДС на складе завода  (71 км от МКАД по Киевскому шоссе, Ворсино)</t>
  </si>
  <si>
    <r>
      <t xml:space="preserve">Все цены указаны с НДС на складе завода  
</t>
    </r>
    <r>
      <rPr>
        <sz val="16"/>
        <rFont val="Arial"/>
        <family val="2"/>
        <charset val="204"/>
      </rPr>
      <t>(71 км от МКАД по Киевскому шоссе, Ворсино)</t>
    </r>
  </si>
  <si>
    <t>Все цены с НДС на складе завода  (71 км от МКАД по Киевскому шоссе, Ворсино).</t>
  </si>
  <si>
    <t>Шлагбаумы (поставляются в комплекте с ограждениями)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</si>
</sst>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р_._-;\-* #,##0.00_р_._-;_-* &quot;-&quot;??_р_._-;_-@_-"/>
    <numFmt numFmtId="165" formatCode="0.000"/>
    <numFmt numFmtId="166" formatCode="0.0"/>
    <numFmt numFmtId="167" formatCode="_([$€]* #,##0.00_);_([$€]* \(#,##0.00\);_([$€]* &quot;-&quot;??_);_(@_)"/>
    <numFmt numFmtId="168" formatCode="#,##0.00_р_."/>
    <numFmt numFmtId="169" formatCode="#,##0_р_."/>
    <numFmt numFmtId="170" formatCode="_(* #,##0.00_);_(* \(#,##0.00\);_(* &quot;-&quot;??_);_(@_)"/>
    <numFmt numFmtId="171" formatCode="_([$€]* #,##0.00_);_([$€]* \(#,##0.00\);_([$€]* \-??_);_(@_)"/>
    <numFmt numFmtId="172" formatCode="_(\$* #,##0.00_);_(\$* \(#,##0.00\);_(\$* \-??_);_(@_)"/>
    <numFmt numFmtId="173" formatCode="_-* #,##0.00_р_._-;\-* #,##0.00_р_._-;_-* \-??_р_._-;_-@_-"/>
  </numFmts>
  <fonts count="118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177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6"/>
      <color indexed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b/>
      <sz val="20"/>
      <name val="Arial Cyr"/>
      <charset val="204"/>
    </font>
    <font>
      <sz val="14"/>
      <name val="Arial Cyr"/>
      <charset val="204"/>
    </font>
    <font>
      <b/>
      <sz val="16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sz val="10"/>
      <name val="Arial"/>
      <family val="2"/>
      <charset val="204"/>
    </font>
    <font>
      <b/>
      <sz val="20"/>
      <color indexed="10"/>
      <name val="Arial"/>
      <family val="2"/>
      <charset val="204"/>
    </font>
    <font>
      <sz val="22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Arial"/>
      <family val="2"/>
      <charset val="204"/>
    </font>
    <font>
      <b/>
      <sz val="20"/>
      <name val="Arial"/>
      <family val="2"/>
      <charset val="204"/>
    </font>
    <font>
      <sz val="26"/>
      <name val="Arial"/>
      <family val="2"/>
      <charset val="204"/>
    </font>
    <font>
      <b/>
      <sz val="26"/>
      <name val="Arial"/>
      <family val="2"/>
      <charset val="204"/>
    </font>
    <font>
      <b/>
      <sz val="36"/>
      <color indexed="10"/>
      <name val="Arial"/>
      <family val="2"/>
      <charset val="204"/>
    </font>
    <font>
      <sz val="36"/>
      <name val="Arial"/>
      <family val="2"/>
      <charset val="204"/>
    </font>
    <font>
      <sz val="24"/>
      <name val="Arial"/>
      <family val="2"/>
      <charset val="204"/>
    </font>
    <font>
      <b/>
      <sz val="36"/>
      <name val="Arial"/>
      <family val="2"/>
      <charset val="204"/>
    </font>
    <font>
      <b/>
      <sz val="24"/>
      <name val="Arial"/>
      <family val="2"/>
      <charset val="204"/>
    </font>
    <font>
      <sz val="24"/>
      <name val="Arial Cyr"/>
      <charset val="204"/>
    </font>
    <font>
      <sz val="12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48"/>
      <name val="Arial"/>
      <family val="2"/>
      <charset val="204"/>
    </font>
    <font>
      <sz val="10"/>
      <name val="Arial"/>
      <family val="2"/>
      <charset val="204"/>
    </font>
    <font>
      <sz val="16"/>
      <color indexed="10"/>
      <name val="Arial"/>
      <family val="2"/>
      <charset val="204"/>
    </font>
    <font>
      <sz val="20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6"/>
      <color indexed="8"/>
      <name val="Arial"/>
      <family val="2"/>
      <charset val="204"/>
    </font>
    <font>
      <sz val="10"/>
      <color indexed="8"/>
      <name val="Arial Cyr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vertAlign val="superscript"/>
      <sz val="20"/>
      <color indexed="10"/>
      <name val="Arial"/>
      <family val="2"/>
      <charset val="204"/>
    </font>
    <font>
      <sz val="8"/>
      <name val="Arial"/>
      <family val="2"/>
      <charset val="204"/>
    </font>
    <font>
      <b/>
      <sz val="18"/>
      <color indexed="8"/>
      <name val="Arial"/>
      <family val="2"/>
      <charset val="204"/>
    </font>
    <font>
      <sz val="16"/>
      <name val="Arial Cyr"/>
      <charset val="204"/>
    </font>
    <font>
      <sz val="18"/>
      <name val="Arial Cyr"/>
      <charset val="204"/>
    </font>
    <font>
      <sz val="18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4"/>
      <name val="Arial"/>
      <family val="2"/>
      <charset val="204"/>
    </font>
    <font>
      <b/>
      <u/>
      <sz val="16"/>
      <name val="Arial"/>
      <family val="2"/>
      <charset val="204"/>
    </font>
    <font>
      <b/>
      <vertAlign val="superscript"/>
      <sz val="16"/>
      <name val="Arial"/>
      <family val="2"/>
      <charset val="204"/>
    </font>
    <font>
      <b/>
      <u/>
      <sz val="16"/>
      <color indexed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36"/>
      <color theme="1"/>
      <name val="Arial"/>
      <family val="2"/>
      <charset val="204"/>
    </font>
    <font>
      <u/>
      <sz val="16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1" tint="0.249977111117893"/>
      <name val="Arial"/>
      <family val="2"/>
      <charset val="204"/>
    </font>
    <font>
      <b/>
      <sz val="20"/>
      <color theme="1"/>
      <name val="Arial"/>
      <family val="2"/>
      <charset val="204"/>
    </font>
    <font>
      <sz val="14"/>
      <name val="Arial"/>
      <family val="2"/>
      <charset val="204"/>
    </font>
    <font>
      <sz val="14"/>
      <color indexed="8"/>
      <name val="Arial"/>
      <family val="2"/>
      <charset val="204"/>
    </font>
    <font>
      <b/>
      <sz val="16"/>
      <color theme="0"/>
      <name val="Arial"/>
      <family val="2"/>
      <charset val="204"/>
    </font>
    <font>
      <b/>
      <u/>
      <sz val="16"/>
      <color theme="1" tint="0.249977111117893"/>
      <name val="Arial"/>
      <family val="2"/>
      <charset val="204"/>
    </font>
    <font>
      <b/>
      <vertAlign val="superscript"/>
      <sz val="20"/>
      <color indexed="10"/>
      <name val="Calibri"/>
      <family val="2"/>
      <charset val="204"/>
    </font>
    <font>
      <b/>
      <sz val="14"/>
      <color indexed="10"/>
      <name val="Arial"/>
      <family val="2"/>
      <charset val="204"/>
    </font>
    <font>
      <sz val="16"/>
      <color theme="1" tint="0.14999847407452621"/>
      <name val="Arial"/>
      <family val="2"/>
      <charset val="204"/>
    </font>
    <font>
      <sz val="14"/>
      <color theme="1" tint="0.14999847407452621"/>
      <name val="Arial"/>
      <family val="2"/>
      <charset val="204"/>
    </font>
    <font>
      <b/>
      <sz val="14"/>
      <color theme="1" tint="0.249977111117893"/>
      <name val="Arial"/>
      <family val="2"/>
      <charset val="204"/>
    </font>
    <font>
      <b/>
      <u/>
      <sz val="14"/>
      <color theme="1" tint="0.249977111117893"/>
      <name val="Arial"/>
      <family val="2"/>
      <charset val="204"/>
    </font>
    <font>
      <sz val="16"/>
      <color rgb="FFFF0000"/>
      <name val="Arial"/>
      <family val="2"/>
      <charset val="204"/>
    </font>
    <font>
      <i/>
      <sz val="16"/>
      <name val="Arial"/>
      <family val="2"/>
      <charset val="204"/>
    </font>
    <font>
      <i/>
      <u/>
      <sz val="16"/>
      <name val="Arial"/>
      <family val="2"/>
      <charset val="204"/>
    </font>
    <font>
      <u/>
      <sz val="10"/>
      <color theme="10"/>
      <name val="Arial Cyr"/>
      <charset val="204"/>
    </font>
    <font>
      <vertAlign val="superscript"/>
      <sz val="16"/>
      <color indexed="8"/>
      <name val="Arial"/>
      <family val="2"/>
      <charset val="204"/>
    </font>
    <font>
      <b/>
      <u/>
      <sz val="16"/>
      <color rgb="FFFF0000"/>
      <name val="Arial"/>
      <family val="2"/>
      <charset val="204"/>
    </font>
    <font>
      <b/>
      <sz val="15"/>
      <name val="Arial"/>
      <family val="2"/>
      <charset val="204"/>
    </font>
    <font>
      <sz val="15"/>
      <name val="Arial"/>
      <family val="2"/>
      <charset val="204"/>
    </font>
    <font>
      <b/>
      <sz val="15"/>
      <color indexed="10"/>
      <name val="Arial"/>
      <family val="2"/>
      <charset val="204"/>
    </font>
    <font>
      <b/>
      <sz val="15"/>
      <color indexed="8"/>
      <name val="Arial"/>
      <family val="2"/>
      <charset val="204"/>
    </font>
    <font>
      <b/>
      <vertAlign val="superscript"/>
      <sz val="20"/>
      <color indexed="10"/>
      <name val="Arial Cyr"/>
      <charset val="204"/>
    </font>
    <font>
      <vertAlign val="superscript"/>
      <sz val="16"/>
      <name val="Arial"/>
      <family val="2"/>
      <charset val="204"/>
    </font>
    <font>
      <b/>
      <sz val="16"/>
      <color indexed="10"/>
      <name val="Arial Cyr"/>
      <charset val="204"/>
    </font>
    <font>
      <sz val="16"/>
      <color theme="1" tint="0.249977111117893"/>
      <name val="Arial"/>
      <family val="2"/>
      <charset val="204"/>
    </font>
    <font>
      <b/>
      <sz val="16"/>
      <name val="Arial Cyr"/>
      <charset val="204"/>
    </font>
    <font>
      <sz val="16"/>
      <color indexed="8"/>
      <name val="Arial Cyr"/>
      <charset val="204"/>
    </font>
    <font>
      <sz val="48"/>
      <name val="Arial"/>
      <family val="2"/>
      <charset val="204"/>
    </font>
    <font>
      <b/>
      <sz val="16"/>
      <color theme="1" tint="0.249977111117893"/>
      <name val="Arial Cyr"/>
      <charset val="204"/>
    </font>
    <font>
      <b/>
      <u/>
      <sz val="16"/>
      <color theme="1" tint="0.249977111117893"/>
      <name val="Arial Cyr"/>
      <charset val="204"/>
    </font>
    <font>
      <sz val="14"/>
      <color theme="1" tint="0.249977111117893"/>
      <name val="Arial"/>
      <family val="2"/>
      <charset val="204"/>
    </font>
    <font>
      <b/>
      <i/>
      <sz val="16"/>
      <name val="Arial"/>
      <family val="2"/>
      <charset val="204"/>
    </font>
    <font>
      <b/>
      <vertAlign val="superscript"/>
      <sz val="16"/>
      <color indexed="8"/>
      <name val="Arial"/>
      <family val="2"/>
      <charset val="204"/>
    </font>
    <font>
      <b/>
      <sz val="14"/>
      <name val="Arial Cyr"/>
      <charset val="204"/>
    </font>
    <font>
      <sz val="14"/>
      <name val="Open Sans"/>
      <family val="2"/>
      <charset val="204"/>
    </font>
    <font>
      <b/>
      <sz val="14"/>
      <color rgb="FFFF0000"/>
      <name val="Arial Cyr"/>
      <charset val="204"/>
    </font>
    <font>
      <sz val="11"/>
      <name val="Arial Cyr"/>
      <charset val="204"/>
    </font>
    <font>
      <b/>
      <u/>
      <sz val="14"/>
      <name val="Arial"/>
      <family val="2"/>
      <charset val="204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7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theme="1" tint="0.249977111117893"/>
      </left>
      <right/>
      <top style="medium">
        <color theme="1" tint="0.249977111117893"/>
      </top>
      <bottom style="medium">
        <color theme="1" tint="0.249977111117893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/>
      <top/>
      <bottom style="medium">
        <color theme="1" tint="0.249977111117893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</borders>
  <cellStyleXfs count="412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167" fontId="7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4" fillId="0" borderId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2" fontId="7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8" fillId="13" borderId="1" applyNumberFormat="0" applyAlignment="0" applyProtection="0"/>
    <xf numFmtId="0" fontId="8" fillId="13" borderId="1" applyNumberFormat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9" fillId="39" borderId="2" applyNumberFormat="0" applyAlignment="0" applyProtection="0"/>
    <xf numFmtId="0" fontId="9" fillId="39" borderId="2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10" fillId="39" borderId="1" applyNumberFormat="0" applyAlignment="0" applyProtection="0"/>
    <xf numFmtId="0" fontId="10" fillId="39" borderId="1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5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2" fontId="4" fillId="0" borderId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3" fillId="0" borderId="0" applyNumberFormat="0" applyFill="0" applyBorder="0" applyProtection="0">
      <alignment horizontal="left"/>
    </xf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63" fillId="0" borderId="0" applyNumberFormat="0" applyFill="0" applyBorder="0" applyProtection="0">
      <alignment horizontal="left"/>
    </xf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1" borderId="7" applyNumberFormat="0" applyAlignment="0" applyProtection="0"/>
    <xf numFmtId="0" fontId="16" fillId="41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0" borderId="0"/>
    <xf numFmtId="0" fontId="1" fillId="0" borderId="0"/>
    <xf numFmtId="0" fontId="75" fillId="0" borderId="0"/>
    <xf numFmtId="0" fontId="56" fillId="0" borderId="0"/>
    <xf numFmtId="0" fontId="11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1" fillId="0" borderId="0"/>
    <xf numFmtId="0" fontId="56" fillId="0" borderId="0"/>
    <xf numFmtId="0" fontId="4" fillId="0" borderId="0"/>
    <xf numFmtId="0" fontId="56" fillId="0" borderId="0"/>
    <xf numFmtId="0" fontId="11" fillId="0" borderId="0"/>
    <xf numFmtId="0" fontId="1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4" fillId="0" borderId="0"/>
    <xf numFmtId="0" fontId="63" fillId="0" borderId="0"/>
    <xf numFmtId="0" fontId="75" fillId="0" borderId="0"/>
    <xf numFmtId="0" fontId="11" fillId="0" borderId="0"/>
    <xf numFmtId="0" fontId="56" fillId="0" borderId="0"/>
    <xf numFmtId="0" fontId="56" fillId="0" borderId="0"/>
    <xf numFmtId="0" fontId="11" fillId="0" borderId="0"/>
    <xf numFmtId="0" fontId="1" fillId="0" borderId="0"/>
    <xf numFmtId="0" fontId="4" fillId="0" borderId="0"/>
    <xf numFmtId="0" fontId="75" fillId="0" borderId="0"/>
    <xf numFmtId="0" fontId="4" fillId="0" borderId="0"/>
    <xf numFmtId="0" fontId="1" fillId="0" borderId="0"/>
    <xf numFmtId="0" fontId="56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38" fillId="0" borderId="0"/>
    <xf numFmtId="0" fontId="1" fillId="0" borderId="0"/>
    <xf numFmtId="0" fontId="11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0" fontId="4" fillId="45" borderId="8" applyNumberFormat="0" applyAlignment="0" applyProtection="0"/>
    <xf numFmtId="0" fontId="4" fillId="45" borderId="8" applyNumberFormat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94" fillId="0" borderId="0" applyNumberFormat="0" applyFill="0" applyBorder="0" applyAlignment="0" applyProtection="0"/>
  </cellStyleXfs>
  <cellXfs count="1688">
    <xf numFmtId="0" fontId="0" fillId="0" borderId="0" xfId="0"/>
    <xf numFmtId="0" fontId="11" fillId="0" borderId="0" xfId="0" applyFont="1"/>
    <xf numFmtId="0" fontId="11" fillId="0" borderId="0" xfId="0" applyFont="1" applyAlignment="1"/>
    <xf numFmtId="0" fontId="27" fillId="0" borderId="0" xfId="0" applyFont="1"/>
    <xf numFmtId="0" fontId="27" fillId="0" borderId="0" xfId="0" applyFont="1" applyBorder="1"/>
    <xf numFmtId="0" fontId="27" fillId="0" borderId="0" xfId="0" applyFont="1" applyBorder="1" applyAlignment="1"/>
    <xf numFmtId="0" fontId="11" fillId="0" borderId="0" xfId="0" applyFont="1" applyAlignment="1">
      <alignment horizontal="center" vertical="center"/>
    </xf>
    <xf numFmtId="0" fontId="27" fillId="0" borderId="0" xfId="0" applyFont="1" applyAlignment="1"/>
    <xf numFmtId="0" fontId="32" fillId="0" borderId="0" xfId="0" applyFont="1"/>
    <xf numFmtId="0" fontId="30" fillId="0" borderId="0" xfId="0" applyFont="1"/>
    <xf numFmtId="0" fontId="30" fillId="0" borderId="11" xfId="0" applyFont="1" applyBorder="1" applyAlignment="1" applyProtection="1">
      <alignment horizontal="center" vertical="center" wrapText="1"/>
      <protection hidden="1"/>
    </xf>
    <xf numFmtId="0" fontId="30" fillId="0" borderId="12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/>
      <protection hidden="1"/>
    </xf>
    <xf numFmtId="2" fontId="30" fillId="0" borderId="11" xfId="0" applyNumberFormat="1" applyFont="1" applyBorder="1" applyAlignment="1" applyProtection="1">
      <alignment horizontal="center" vertical="center"/>
      <protection hidden="1"/>
    </xf>
    <xf numFmtId="2" fontId="30" fillId="0" borderId="12" xfId="0" applyNumberFormat="1" applyFont="1" applyBorder="1" applyAlignment="1" applyProtection="1">
      <alignment horizontal="center" vertical="center"/>
      <protection hidden="1"/>
    </xf>
    <xf numFmtId="2" fontId="30" fillId="0" borderId="13" xfId="0" applyNumberFormat="1" applyFont="1" applyBorder="1" applyAlignment="1" applyProtection="1">
      <alignment horizontal="center" vertical="center"/>
      <protection hidden="1"/>
    </xf>
    <xf numFmtId="0" fontId="30" fillId="0" borderId="13" xfId="0" applyFont="1" applyBorder="1" applyAlignment="1" applyProtection="1">
      <alignment horizontal="center" vertical="center" wrapText="1"/>
      <protection hidden="1"/>
    </xf>
    <xf numFmtId="0" fontId="30" fillId="46" borderId="10" xfId="0" applyFont="1" applyFill="1" applyBorder="1" applyAlignment="1" applyProtection="1">
      <alignment horizontal="center" vertical="center" wrapText="1"/>
      <protection hidden="1"/>
    </xf>
    <xf numFmtId="165" fontId="30" fillId="0" borderId="10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Border="1" applyAlignment="1" applyProtection="1">
      <alignment horizontal="center" vertical="center"/>
      <protection hidden="1"/>
    </xf>
    <xf numFmtId="0" fontId="30" fillId="0" borderId="11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2" fontId="30" fillId="0" borderId="14" xfId="0" applyNumberFormat="1" applyFont="1" applyBorder="1" applyAlignment="1">
      <alignment horizontal="center" vertical="center" wrapText="1"/>
    </xf>
    <xf numFmtId="2" fontId="30" fillId="0" borderId="10" xfId="0" applyNumberFormat="1" applyFont="1" applyFill="1" applyBorder="1" applyAlignment="1">
      <alignment vertical="center" wrapText="1"/>
    </xf>
    <xf numFmtId="0" fontId="30" fillId="0" borderId="0" xfId="357" applyFont="1" applyAlignment="1">
      <alignment vertical="center"/>
    </xf>
    <xf numFmtId="0" fontId="30" fillId="0" borderId="0" xfId="357" applyFont="1" applyAlignment="1">
      <alignment vertical="center" wrapText="1"/>
    </xf>
    <xf numFmtId="0" fontId="29" fillId="0" borderId="0" xfId="357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Border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47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47" borderId="1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Alignment="1">
      <alignment vertical="center" wrapText="1"/>
    </xf>
    <xf numFmtId="0" fontId="29" fillId="0" borderId="0" xfId="0" applyFont="1" applyBorder="1" applyAlignment="1" applyProtection="1">
      <alignment horizontal="left" vertical="center"/>
      <protection hidden="1"/>
    </xf>
    <xf numFmtId="0" fontId="28" fillId="0" borderId="0" xfId="356" applyFont="1" applyBorder="1" applyAlignment="1" applyProtection="1">
      <alignment vertical="top"/>
      <protection hidden="1"/>
    </xf>
    <xf numFmtId="0" fontId="29" fillId="0" borderId="0" xfId="356" applyFont="1" applyBorder="1" applyAlignment="1"/>
    <xf numFmtId="0" fontId="30" fillId="0" borderId="10" xfId="0" applyFont="1" applyFill="1" applyBorder="1" applyAlignment="1" applyProtection="1">
      <alignment vertical="center"/>
      <protection hidden="1"/>
    </xf>
    <xf numFmtId="2" fontId="29" fillId="0" borderId="11" xfId="0" applyNumberFormat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/>
    </xf>
    <xf numFmtId="0" fontId="29" fillId="0" borderId="0" xfId="0" applyFont="1" applyBorder="1" applyAlignment="1" applyProtection="1">
      <alignment horizontal="left" vertical="top"/>
      <protection hidden="1"/>
    </xf>
    <xf numFmtId="0" fontId="37" fillId="0" borderId="0" xfId="0" applyFont="1"/>
    <xf numFmtId="2" fontId="30" fillId="0" borderId="15" xfId="0" applyNumberFormat="1" applyFont="1" applyFill="1" applyBorder="1" applyAlignment="1">
      <alignment vertical="center" wrapText="1"/>
    </xf>
    <xf numFmtId="0" fontId="45" fillId="0" borderId="0" xfId="0" applyFont="1"/>
    <xf numFmtId="0" fontId="45" fillId="0" borderId="0" xfId="0" applyFont="1" applyBorder="1" applyAlignment="1" applyProtection="1">
      <alignment vertical="center"/>
      <protection hidden="1"/>
    </xf>
    <xf numFmtId="0" fontId="45" fillId="0" borderId="0" xfId="0" applyFont="1" applyAlignment="1">
      <alignment vertical="center"/>
    </xf>
    <xf numFmtId="0" fontId="45" fillId="0" borderId="0" xfId="357" applyFont="1" applyAlignment="1">
      <alignment vertical="center"/>
    </xf>
    <xf numFmtId="0" fontId="1" fillId="0" borderId="0" xfId="334"/>
    <xf numFmtId="0" fontId="39" fillId="0" borderId="0" xfId="334" applyFont="1"/>
    <xf numFmtId="0" fontId="49" fillId="0" borderId="0" xfId="355" applyFont="1" applyAlignment="1">
      <alignment vertical="center"/>
    </xf>
    <xf numFmtId="0" fontId="49" fillId="0" borderId="0" xfId="334" applyFont="1" applyBorder="1"/>
    <xf numFmtId="0" fontId="36" fillId="0" borderId="0" xfId="356" applyFont="1" applyBorder="1" applyAlignment="1" applyProtection="1">
      <alignment vertical="top"/>
      <protection hidden="1"/>
    </xf>
    <xf numFmtId="0" fontId="29" fillId="0" borderId="0" xfId="334" applyFont="1" applyBorder="1" applyAlignment="1" applyProtection="1">
      <alignment horizontal="center" vertical="center" wrapText="1"/>
      <protection hidden="1"/>
    </xf>
    <xf numFmtId="166" fontId="30" fillId="0" borderId="0" xfId="334" applyNumberFormat="1" applyFont="1" applyBorder="1" applyAlignment="1" applyProtection="1">
      <alignment horizontal="center" vertical="center"/>
      <protection hidden="1"/>
    </xf>
    <xf numFmtId="0" fontId="30" fillId="0" borderId="0" xfId="334" applyFont="1" applyBorder="1" applyAlignment="1" applyProtection="1">
      <alignment horizontal="center" vertical="center"/>
      <protection hidden="1"/>
    </xf>
    <xf numFmtId="4" fontId="30" fillId="0" borderId="0" xfId="334" applyNumberFormat="1" applyFont="1" applyFill="1" applyBorder="1" applyAlignment="1" applyProtection="1">
      <alignment horizontal="center" vertical="center"/>
      <protection hidden="1"/>
    </xf>
    <xf numFmtId="168" fontId="29" fillId="0" borderId="0" xfId="334" applyNumberFormat="1" applyFont="1" applyBorder="1" applyAlignment="1" applyProtection="1">
      <alignment horizontal="center" vertical="center" wrapText="1"/>
      <protection hidden="1"/>
    </xf>
    <xf numFmtId="0" fontId="29" fillId="0" borderId="0" xfId="334" applyFont="1" applyBorder="1" applyAlignment="1" applyProtection="1">
      <alignment vertical="center"/>
      <protection hidden="1"/>
    </xf>
    <xf numFmtId="0" fontId="50" fillId="0" borderId="0" xfId="334" applyFont="1"/>
    <xf numFmtId="0" fontId="29" fillId="0" borderId="0" xfId="330" applyFont="1" applyBorder="1" applyAlignment="1" applyProtection="1">
      <alignment vertical="center"/>
      <protection hidden="1"/>
    </xf>
    <xf numFmtId="0" fontId="50" fillId="0" borderId="0" xfId="334" applyFont="1" applyBorder="1"/>
    <xf numFmtId="0" fontId="29" fillId="0" borderId="0" xfId="0" applyFont="1" applyBorder="1" applyAlignment="1" applyProtection="1">
      <alignment vertical="center" wrapText="1"/>
      <protection hidden="1"/>
    </xf>
    <xf numFmtId="0" fontId="45" fillId="0" borderId="0" xfId="357" applyFont="1" applyBorder="1" applyAlignment="1">
      <alignment vertical="center"/>
    </xf>
    <xf numFmtId="0" fontId="46" fillId="0" borderId="0" xfId="357" applyFont="1" applyFill="1" applyBorder="1" applyAlignment="1">
      <alignment vertical="center" wrapText="1"/>
    </xf>
    <xf numFmtId="9" fontId="41" fillId="0" borderId="10" xfId="373" applyFont="1" applyBorder="1" applyAlignment="1">
      <alignment horizontal="center" vertical="center"/>
    </xf>
    <xf numFmtId="0" fontId="33" fillId="0" borderId="0" xfId="0" applyFont="1" applyBorder="1" applyAlignment="1"/>
    <xf numFmtId="0" fontId="29" fillId="0" borderId="0" xfId="0" applyFont="1" applyBorder="1" applyAlignment="1" applyProtection="1">
      <alignment vertical="center"/>
      <protection hidden="1"/>
    </xf>
    <xf numFmtId="0" fontId="33" fillId="0" borderId="0" xfId="0" applyFont="1" applyBorder="1" applyAlignment="1">
      <alignment vertical="center" wrapText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50" fillId="0" borderId="0" xfId="334" applyFont="1" applyAlignment="1"/>
    <xf numFmtId="0" fontId="30" fillId="0" borderId="16" xfId="334" applyFont="1" applyBorder="1" applyAlignment="1" applyProtection="1">
      <alignment vertical="center"/>
      <protection hidden="1"/>
    </xf>
    <xf numFmtId="0" fontId="30" fillId="0" borderId="16" xfId="334" applyFont="1" applyBorder="1" applyAlignment="1" applyProtection="1">
      <alignment horizontal="center" vertical="center"/>
      <protection hidden="1"/>
    </xf>
    <xf numFmtId="0" fontId="29" fillId="0" borderId="0" xfId="330" applyFont="1" applyBorder="1" applyAlignment="1" applyProtection="1">
      <alignment horizontal="center" vertical="center" wrapText="1"/>
      <protection hidden="1"/>
    </xf>
    <xf numFmtId="0" fontId="30" fillId="0" borderId="0" xfId="334" applyFont="1" applyBorder="1" applyAlignment="1" applyProtection="1">
      <alignment horizontal="center" vertical="center" wrapText="1"/>
      <protection hidden="1"/>
    </xf>
    <xf numFmtId="0" fontId="30" fillId="0" borderId="0" xfId="334" applyFont="1" applyBorder="1" applyAlignment="1" applyProtection="1">
      <alignment vertical="center" wrapText="1"/>
      <protection hidden="1"/>
    </xf>
    <xf numFmtId="0" fontId="29" fillId="0" borderId="0" xfId="330" applyFont="1" applyFill="1" applyBorder="1" applyAlignment="1" applyProtection="1">
      <alignment vertical="center" textRotation="90" wrapText="1"/>
      <protection hidden="1"/>
    </xf>
    <xf numFmtId="0" fontId="50" fillId="0" borderId="0" xfId="334" applyFont="1" applyFill="1" applyBorder="1"/>
    <xf numFmtId="0" fontId="30" fillId="0" borderId="0" xfId="334" applyFont="1" applyBorder="1" applyAlignment="1" applyProtection="1">
      <alignment vertical="center"/>
      <protection hidden="1"/>
    </xf>
    <xf numFmtId="0" fontId="34" fillId="0" borderId="0" xfId="334" applyFont="1" applyBorder="1" applyAlignment="1">
      <alignment horizontal="left" wrapText="1"/>
    </xf>
    <xf numFmtId="0" fontId="30" fillId="0" borderId="0" xfId="330" applyFont="1" applyBorder="1" applyAlignment="1" applyProtection="1">
      <alignment horizontal="center" vertical="center" wrapText="1"/>
      <protection hidden="1"/>
    </xf>
    <xf numFmtId="3" fontId="30" fillId="0" borderId="0" xfId="334" applyNumberFormat="1" applyFont="1" applyBorder="1" applyAlignment="1" applyProtection="1">
      <alignment horizontal="center" vertical="center" wrapText="1"/>
      <protection hidden="1"/>
    </xf>
    <xf numFmtId="3" fontId="30" fillId="0" borderId="0" xfId="334" applyNumberFormat="1" applyFont="1" applyFill="1" applyBorder="1" applyAlignment="1" applyProtection="1">
      <alignment horizontal="center" vertical="center"/>
      <protection hidden="1"/>
    </xf>
    <xf numFmtId="0" fontId="29" fillId="0" borderId="18" xfId="334" applyFont="1" applyBorder="1" applyAlignment="1" applyProtection="1">
      <alignment horizontal="center" vertical="center" wrapText="1"/>
      <protection hidden="1"/>
    </xf>
    <xf numFmtId="166" fontId="30" fillId="0" borderId="18" xfId="334" applyNumberFormat="1" applyFont="1" applyBorder="1" applyAlignment="1" applyProtection="1">
      <alignment horizontal="center" vertical="center"/>
      <protection hidden="1"/>
    </xf>
    <xf numFmtId="0" fontId="30" fillId="0" borderId="18" xfId="334" applyFont="1" applyBorder="1" applyAlignment="1" applyProtection="1">
      <alignment horizontal="center" vertical="center"/>
      <protection hidden="1"/>
    </xf>
    <xf numFmtId="4" fontId="30" fillId="0" borderId="18" xfId="334" applyNumberFormat="1" applyFont="1" applyFill="1" applyBorder="1" applyAlignment="1" applyProtection="1">
      <alignment horizontal="center" vertical="center"/>
      <protection hidden="1"/>
    </xf>
    <xf numFmtId="169" fontId="30" fillId="0" borderId="18" xfId="334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vertical="center" wrapText="1"/>
      <protection hidden="1"/>
    </xf>
    <xf numFmtId="1" fontId="30" fillId="0" borderId="10" xfId="0" applyNumberFormat="1" applyFont="1" applyBorder="1" applyAlignment="1" applyProtection="1">
      <alignment horizontal="center" vertical="center"/>
      <protection hidden="1"/>
    </xf>
    <xf numFmtId="166" fontId="30" fillId="0" borderId="12" xfId="0" applyNumberFormat="1" applyFont="1" applyBorder="1" applyAlignment="1" applyProtection="1">
      <alignment horizontal="center" vertical="center"/>
      <protection hidden="1"/>
    </xf>
    <xf numFmtId="166" fontId="30" fillId="0" borderId="13" xfId="0" applyNumberFormat="1" applyFont="1" applyBorder="1" applyAlignment="1" applyProtection="1">
      <alignment horizontal="center" vertical="center"/>
      <protection hidden="1"/>
    </xf>
    <xf numFmtId="1" fontId="30" fillId="0" borderId="12" xfId="0" applyNumberFormat="1" applyFont="1" applyBorder="1" applyAlignment="1" applyProtection="1">
      <alignment horizontal="center" vertical="center"/>
      <protection hidden="1"/>
    </xf>
    <xf numFmtId="166" fontId="30" fillId="0" borderId="11" xfId="0" applyNumberFormat="1" applyFont="1" applyBorder="1" applyAlignment="1" applyProtection="1">
      <alignment horizontal="center" vertical="center"/>
      <protection hidden="1"/>
    </xf>
    <xf numFmtId="14" fontId="37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" fontId="29" fillId="0" borderId="13" xfId="0" applyNumberFormat="1" applyFont="1" applyBorder="1" applyAlignment="1">
      <alignment horizontal="center" vertical="center" wrapText="1"/>
    </xf>
    <xf numFmtId="0" fontId="50" fillId="0" borderId="0" xfId="334" applyFont="1" applyAlignment="1">
      <alignment horizontal="center" vertical="center"/>
    </xf>
    <xf numFmtId="1" fontId="53" fillId="0" borderId="0" xfId="0" applyNumberFormat="1" applyFont="1" applyBorder="1" applyAlignment="1" applyProtection="1">
      <alignment vertical="center" wrapText="1"/>
      <protection hidden="1"/>
    </xf>
    <xf numFmtId="3" fontId="30" fillId="0" borderId="0" xfId="0" applyNumberFormat="1" applyFont="1"/>
    <xf numFmtId="166" fontId="54" fillId="0" borderId="0" xfId="0" applyNumberFormat="1" applyFont="1"/>
    <xf numFmtId="14" fontId="30" fillId="0" borderId="16" xfId="0" applyNumberFormat="1" applyFont="1" applyBorder="1" applyAlignment="1"/>
    <xf numFmtId="4" fontId="30" fillId="0" borderId="11" xfId="0" applyNumberFormat="1" applyFont="1" applyBorder="1" applyAlignment="1" applyProtection="1">
      <alignment horizontal="center" vertical="center"/>
      <protection hidden="1"/>
    </xf>
    <xf numFmtId="4" fontId="30" fillId="0" borderId="12" xfId="0" applyNumberFormat="1" applyFont="1" applyBorder="1" applyAlignment="1" applyProtection="1">
      <alignment horizontal="center" vertical="center"/>
      <protection hidden="1"/>
    </xf>
    <xf numFmtId="4" fontId="30" fillId="0" borderId="13" xfId="0" applyNumberFormat="1" applyFont="1" applyBorder="1" applyAlignment="1" applyProtection="1">
      <alignment horizontal="center" vertical="center"/>
      <protection hidden="1"/>
    </xf>
    <xf numFmtId="3" fontId="57" fillId="0" borderId="10" xfId="0" applyNumberFormat="1" applyFont="1" applyFill="1" applyBorder="1" applyAlignment="1" applyProtection="1">
      <alignment horizontal="center" vertical="center"/>
      <protection hidden="1"/>
    </xf>
    <xf numFmtId="3" fontId="57" fillId="0" borderId="10" xfId="0" applyNumberFormat="1" applyFont="1" applyBorder="1" applyAlignment="1" applyProtection="1">
      <alignment horizontal="center" vertical="center"/>
      <protection hidden="1"/>
    </xf>
    <xf numFmtId="1" fontId="57" fillId="0" borderId="11" xfId="0" applyNumberFormat="1" applyFont="1" applyFill="1" applyBorder="1" applyAlignment="1" applyProtection="1">
      <alignment horizontal="center" vertical="center"/>
      <protection hidden="1"/>
    </xf>
    <xf numFmtId="1" fontId="57" fillId="0" borderId="12" xfId="0" applyNumberFormat="1" applyFont="1" applyFill="1" applyBorder="1" applyAlignment="1" applyProtection="1">
      <alignment horizontal="center" vertical="center"/>
      <protection hidden="1"/>
    </xf>
    <xf numFmtId="1" fontId="57" fillId="0" borderId="13" xfId="0" applyNumberFormat="1" applyFont="1" applyFill="1" applyBorder="1" applyAlignment="1" applyProtection="1">
      <alignment horizontal="center" vertical="center"/>
      <protection hidden="1"/>
    </xf>
    <xf numFmtId="166" fontId="30" fillId="0" borderId="20" xfId="0" applyNumberFormat="1" applyFont="1" applyFill="1" applyBorder="1" applyAlignment="1" applyProtection="1">
      <alignment horizontal="center" vertical="center"/>
      <protection hidden="1"/>
    </xf>
    <xf numFmtId="4" fontId="30" fillId="0" borderId="20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1" xfId="0" applyNumberFormat="1" applyFont="1" applyFill="1" applyBorder="1" applyAlignment="1">
      <alignment horizontal="center" vertical="center" wrapText="1"/>
    </xf>
    <xf numFmtId="2" fontId="30" fillId="0" borderId="13" xfId="0" applyNumberFormat="1" applyFont="1" applyFill="1" applyBorder="1" applyAlignment="1">
      <alignment horizontal="center" vertical="center" wrapText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42" fillId="48" borderId="10" xfId="357" applyFont="1" applyFill="1" applyBorder="1" applyAlignment="1">
      <alignment horizontal="center" vertical="center" wrapText="1"/>
    </xf>
    <xf numFmtId="0" fontId="59" fillId="0" borderId="0" xfId="334" applyFont="1" applyBorder="1" applyAlignment="1">
      <alignment horizontal="right"/>
    </xf>
    <xf numFmtId="0" fontId="59" fillId="0" borderId="0" xfId="357" applyFont="1" applyAlignment="1">
      <alignment vertical="center"/>
    </xf>
    <xf numFmtId="0" fontId="29" fillId="0" borderId="0" xfId="0" applyFont="1" applyBorder="1" applyAlignment="1" applyProtection="1">
      <alignment horizontal="left" vertical="center" wrapText="1"/>
      <protection hidden="1"/>
    </xf>
    <xf numFmtId="3" fontId="30" fillId="0" borderId="10" xfId="0" applyNumberFormat="1" applyFont="1" applyFill="1" applyBorder="1" applyAlignment="1" applyProtection="1">
      <alignment horizontal="center" vertical="center"/>
      <protection hidden="1"/>
    </xf>
    <xf numFmtId="166" fontId="30" fillId="0" borderId="14" xfId="0" applyNumberFormat="1" applyFont="1" applyBorder="1" applyAlignment="1" applyProtection="1">
      <alignment horizontal="center" vertical="center"/>
      <protection hidden="1"/>
    </xf>
    <xf numFmtId="0" fontId="30" fillId="0" borderId="14" xfId="0" applyFont="1" applyBorder="1" applyAlignment="1" applyProtection="1">
      <alignment horizontal="center" vertical="center" wrapText="1"/>
      <protection hidden="1"/>
    </xf>
    <xf numFmtId="2" fontId="30" fillId="0" borderId="14" xfId="0" applyNumberFormat="1" applyFont="1" applyBorder="1" applyAlignment="1" applyProtection="1">
      <alignment horizontal="center" vertical="center"/>
      <protection hidden="1"/>
    </xf>
    <xf numFmtId="0" fontId="45" fillId="0" borderId="0" xfId="0" applyFont="1" applyFill="1"/>
    <xf numFmtId="2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3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>
      <alignment vertical="center" wrapText="1"/>
    </xf>
    <xf numFmtId="2" fontId="30" fillId="0" borderId="10" xfId="0" applyNumberFormat="1" applyFont="1" applyBorder="1" applyAlignment="1">
      <alignment vertical="center" wrapText="1"/>
    </xf>
    <xf numFmtId="166" fontId="30" fillId="0" borderId="10" xfId="0" applyNumberFormat="1" applyFont="1" applyBorder="1" applyAlignment="1" applyProtection="1">
      <alignment vertical="center" wrapText="1"/>
      <protection hidden="1"/>
    </xf>
    <xf numFmtId="0" fontId="1" fillId="0" borderId="10" xfId="334" applyBorder="1"/>
    <xf numFmtId="3" fontId="57" fillId="0" borderId="15" xfId="0" applyNumberFormat="1" applyFont="1" applyFill="1" applyBorder="1" applyAlignment="1" applyProtection="1">
      <alignment horizontal="center" vertical="center"/>
      <protection hidden="1"/>
    </xf>
    <xf numFmtId="3" fontId="53" fillId="0" borderId="11" xfId="0" applyNumberFormat="1" applyFont="1" applyFill="1" applyBorder="1" applyAlignment="1" applyProtection="1">
      <alignment horizontal="center" vertical="center"/>
      <protection hidden="1"/>
    </xf>
    <xf numFmtId="3" fontId="53" fillId="0" borderId="12" xfId="0" applyNumberFormat="1" applyFont="1" applyFill="1" applyBorder="1" applyAlignment="1" applyProtection="1">
      <alignment horizontal="center" vertical="center"/>
      <protection hidden="1"/>
    </xf>
    <xf numFmtId="3" fontId="53" fillId="0" borderId="13" xfId="0" applyNumberFormat="1" applyFont="1" applyFill="1" applyBorder="1" applyAlignment="1" applyProtection="1">
      <alignment horizontal="center" vertical="center"/>
      <protection hidden="1"/>
    </xf>
    <xf numFmtId="0" fontId="42" fillId="48" borderId="28" xfId="357" applyFont="1" applyFill="1" applyBorder="1" applyAlignment="1">
      <alignment horizontal="center" vertical="center" wrapText="1"/>
    </xf>
    <xf numFmtId="3" fontId="57" fillId="0" borderId="11" xfId="0" applyNumberFormat="1" applyFont="1" applyFill="1" applyBorder="1" applyAlignment="1" applyProtection="1">
      <alignment horizontal="center" vertical="center"/>
      <protection hidden="1"/>
    </xf>
    <xf numFmtId="3" fontId="57" fillId="0" borderId="12" xfId="0" applyNumberFormat="1" applyFont="1" applyFill="1" applyBorder="1" applyAlignment="1" applyProtection="1">
      <alignment horizontal="center" vertical="center"/>
      <protection hidden="1"/>
    </xf>
    <xf numFmtId="3" fontId="57" fillId="0" borderId="13" xfId="0" applyNumberFormat="1" applyFont="1" applyFill="1" applyBorder="1" applyAlignment="1" applyProtection="1">
      <alignment horizontal="center" vertical="center"/>
      <protection hidden="1"/>
    </xf>
    <xf numFmtId="0" fontId="66" fillId="0" borderId="0" xfId="0" applyFont="1"/>
    <xf numFmtId="2" fontId="3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61" fillId="0" borderId="0" xfId="356" applyFont="1" applyBorder="1" applyAlignment="1" applyProtection="1">
      <protection hidden="1"/>
    </xf>
    <xf numFmtId="0" fontId="59" fillId="0" borderId="0" xfId="0" applyFont="1"/>
    <xf numFmtId="0" fontId="60" fillId="0" borderId="0" xfId="0" applyFont="1" applyBorder="1" applyAlignment="1" applyProtection="1">
      <alignment vertical="center" wrapText="1"/>
      <protection hidden="1"/>
    </xf>
    <xf numFmtId="0" fontId="64" fillId="0" borderId="0" xfId="0" applyFont="1" applyBorder="1" applyAlignment="1">
      <alignment vertical="center" wrapText="1"/>
    </xf>
    <xf numFmtId="0" fontId="30" fillId="49" borderId="0" xfId="0" applyFont="1" applyFill="1"/>
    <xf numFmtId="0" fontId="67" fillId="0" borderId="0" xfId="334" applyFont="1"/>
    <xf numFmtId="0" fontId="69" fillId="49" borderId="0" xfId="334" applyFont="1" applyFill="1"/>
    <xf numFmtId="0" fontId="1" fillId="49" borderId="0" xfId="334" applyFill="1"/>
    <xf numFmtId="0" fontId="68" fillId="49" borderId="0" xfId="334" applyFont="1" applyFill="1"/>
    <xf numFmtId="0" fontId="1" fillId="0" borderId="0" xfId="334" applyFill="1"/>
    <xf numFmtId="0" fontId="43" fillId="0" borderId="0" xfId="356" applyFont="1" applyFill="1" applyBorder="1" applyAlignment="1" applyProtection="1">
      <alignment vertical="top"/>
      <protection hidden="1"/>
    </xf>
    <xf numFmtId="0" fontId="50" fillId="0" borderId="0" xfId="334" applyFont="1" applyFill="1"/>
    <xf numFmtId="0" fontId="30" fillId="0" borderId="0" xfId="0" applyFont="1" applyFill="1" applyAlignment="1">
      <alignment vertical="center" wrapText="1"/>
    </xf>
    <xf numFmtId="1" fontId="30" fillId="49" borderId="0" xfId="0" applyNumberFormat="1" applyFont="1" applyFill="1"/>
    <xf numFmtId="1" fontId="30" fillId="0" borderId="11" xfId="0" applyNumberFormat="1" applyFont="1" applyBorder="1" applyAlignment="1" applyProtection="1">
      <alignment horizontal="center" vertical="center"/>
      <protection hidden="1"/>
    </xf>
    <xf numFmtId="1" fontId="30" fillId="0" borderId="20" xfId="0" applyNumberFormat="1" applyFont="1" applyFill="1" applyBorder="1" applyAlignment="1" applyProtection="1">
      <alignment horizontal="center" vertical="center"/>
      <protection hidden="1"/>
    </xf>
    <xf numFmtId="0" fontId="30" fillId="0" borderId="27" xfId="0" applyFont="1" applyBorder="1" applyAlignment="1" applyProtection="1">
      <alignment horizontal="center" vertical="center" wrapText="1"/>
      <protection hidden="1"/>
    </xf>
    <xf numFmtId="2" fontId="30" fillId="0" borderId="27" xfId="0" applyNumberFormat="1" applyFont="1" applyBorder="1" applyAlignment="1" applyProtection="1">
      <alignment horizontal="center" vertical="center"/>
      <protection hidden="1"/>
    </xf>
    <xf numFmtId="3" fontId="53" fillId="0" borderId="27" xfId="0" applyNumberFormat="1" applyFont="1" applyFill="1" applyBorder="1" applyAlignment="1" applyProtection="1">
      <alignment horizontal="center" vertical="center"/>
      <protection hidden="1"/>
    </xf>
    <xf numFmtId="3" fontId="53" fillId="0" borderId="14" xfId="0" applyNumberFormat="1" applyFont="1" applyFill="1" applyBorder="1" applyAlignment="1" applyProtection="1">
      <alignment horizontal="center" vertical="center"/>
      <protection hidden="1"/>
    </xf>
    <xf numFmtId="1" fontId="30" fillId="0" borderId="10" xfId="0" applyNumberFormat="1" applyFont="1" applyBorder="1" applyAlignment="1">
      <alignment horizontal="center" vertical="center" wrapText="1"/>
    </xf>
    <xf numFmtId="1" fontId="29" fillId="0" borderId="11" xfId="0" applyNumberFormat="1" applyFont="1" applyBorder="1" applyAlignment="1">
      <alignment horizontal="center" vertical="center" wrapText="1"/>
    </xf>
    <xf numFmtId="166" fontId="29" fillId="0" borderId="13" xfId="0" applyNumberFormat="1" applyFont="1" applyBorder="1" applyAlignment="1">
      <alignment horizontal="center" vertical="center" wrapText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76" fillId="0" borderId="0" xfId="356" applyFont="1" applyBorder="1" applyAlignment="1" applyProtection="1">
      <alignment vertical="center" wrapText="1"/>
      <protection hidden="1"/>
    </xf>
    <xf numFmtId="0" fontId="36" fillId="0" borderId="0" xfId="356" applyFont="1" applyBorder="1" applyAlignment="1" applyProtection="1">
      <protection hidden="1"/>
    </xf>
    <xf numFmtId="3" fontId="34" fillId="0" borderId="11" xfId="0" applyNumberFormat="1" applyFont="1" applyFill="1" applyBorder="1" applyAlignment="1" applyProtection="1">
      <alignment horizontal="center" vertical="center"/>
      <protection hidden="1"/>
    </xf>
    <xf numFmtId="3" fontId="34" fillId="0" borderId="12" xfId="0" applyNumberFormat="1" applyFont="1" applyFill="1" applyBorder="1" applyAlignment="1" applyProtection="1">
      <alignment horizontal="center" vertical="center"/>
      <protection hidden="1"/>
    </xf>
    <xf numFmtId="0" fontId="30" fillId="0" borderId="12" xfId="0" applyFont="1" applyBorder="1" applyAlignment="1" applyProtection="1">
      <alignment horizontal="center" vertical="center"/>
      <protection hidden="1"/>
    </xf>
    <xf numFmtId="1" fontId="34" fillId="0" borderId="12" xfId="0" applyNumberFormat="1" applyFont="1" applyFill="1" applyBorder="1" applyAlignment="1" applyProtection="1">
      <alignment horizontal="center" vertical="center" wrapText="1"/>
      <protection hidden="1"/>
    </xf>
    <xf numFmtId="1" fontId="34" fillId="49" borderId="12" xfId="0" applyNumberFormat="1" applyFont="1" applyFill="1" applyBorder="1" applyAlignment="1" applyProtection="1">
      <alignment horizontal="center" vertical="center" wrapText="1"/>
      <protection hidden="1"/>
    </xf>
    <xf numFmtId="1" fontId="34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34" fillId="49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4" xfId="0" applyFont="1" applyBorder="1" applyAlignment="1" applyProtection="1">
      <alignment horizontal="center" vertical="center"/>
      <protection hidden="1"/>
    </xf>
    <xf numFmtId="3" fontId="34" fillId="0" borderId="13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Fill="1"/>
    <xf numFmtId="0" fontId="34" fillId="0" borderId="0" xfId="0" applyFont="1" applyFill="1"/>
    <xf numFmtId="14" fontId="30" fillId="0" borderId="0" xfId="0" applyNumberFormat="1" applyFont="1" applyAlignment="1">
      <alignment horizontal="right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protection hidden="1"/>
    </xf>
    <xf numFmtId="0" fontId="77" fillId="0" borderId="0" xfId="0" applyFont="1" applyAlignment="1">
      <alignment vertical="top"/>
    </xf>
    <xf numFmtId="3" fontId="34" fillId="0" borderId="14" xfId="0" applyNumberFormat="1" applyFont="1" applyFill="1" applyBorder="1" applyAlignment="1" applyProtection="1">
      <alignment horizontal="center" vertical="center"/>
      <protection hidden="1"/>
    </xf>
    <xf numFmtId="0" fontId="65" fillId="0" borderId="0" xfId="0" applyFont="1"/>
    <xf numFmtId="0" fontId="30" fillId="0" borderId="11" xfId="0" applyFont="1" applyFill="1" applyBorder="1" applyAlignment="1" applyProtection="1">
      <alignment horizontal="center" vertical="center" wrapText="1"/>
      <protection hidden="1"/>
    </xf>
    <xf numFmtId="0" fontId="30" fillId="0" borderId="12" xfId="0" applyFont="1" applyFill="1" applyBorder="1" applyAlignment="1" applyProtection="1">
      <alignment horizontal="center" vertical="center" wrapText="1"/>
      <protection hidden="1"/>
    </xf>
    <xf numFmtId="0" fontId="30" fillId="0" borderId="13" xfId="0" applyFont="1" applyFill="1" applyBorder="1" applyAlignment="1" applyProtection="1">
      <alignment horizontal="center" vertical="center" wrapText="1"/>
      <protection hidden="1"/>
    </xf>
    <xf numFmtId="0" fontId="30" fillId="0" borderId="14" xfId="0" applyFont="1" applyFill="1" applyBorder="1" applyAlignment="1" applyProtection="1">
      <alignment horizontal="center" vertical="center" wrapText="1"/>
      <protection hidden="1"/>
    </xf>
    <xf numFmtId="0" fontId="29" fillId="51" borderId="10" xfId="0" applyFont="1" applyFill="1" applyBorder="1" applyAlignment="1">
      <alignment horizontal="center" vertical="center" wrapText="1"/>
    </xf>
    <xf numFmtId="3" fontId="29" fillId="51" borderId="10" xfId="0" applyNumberFormat="1" applyFont="1" applyFill="1" applyBorder="1" applyAlignment="1" applyProtection="1">
      <alignment horizontal="center" vertical="center" wrapText="1"/>
      <protection hidden="1"/>
    </xf>
    <xf numFmtId="0" fontId="65" fillId="0" borderId="10" xfId="0" applyFont="1" applyBorder="1" applyAlignment="1">
      <alignment horizontal="center"/>
    </xf>
    <xf numFmtId="1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17" xfId="0" applyNumberFormat="1" applyFont="1" applyFill="1" applyBorder="1" applyAlignment="1" applyProtection="1">
      <alignment horizontal="center" vertical="center"/>
      <protection hidden="1"/>
    </xf>
    <xf numFmtId="1" fontId="30" fillId="0" borderId="15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15" xfId="0" applyNumberFormat="1" applyFont="1" applyFill="1" applyBorder="1" applyAlignment="1" applyProtection="1">
      <alignment horizontal="center" vertical="center"/>
      <protection hidden="1"/>
    </xf>
    <xf numFmtId="0" fontId="65" fillId="0" borderId="0" xfId="0" applyFont="1" applyBorder="1" applyAlignment="1">
      <alignment horizontal="center"/>
    </xf>
    <xf numFmtId="0" fontId="29" fillId="0" borderId="0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 applyProtection="1">
      <alignment horizontal="left" vertical="center" wrapText="1" indent="3"/>
      <protection hidden="1"/>
    </xf>
    <xf numFmtId="0" fontId="30" fillId="0" borderId="0" xfId="0" applyFont="1" applyFill="1" applyBorder="1" applyAlignment="1" applyProtection="1">
      <alignment horizontal="center" vertical="center" wrapText="1"/>
      <protection hidden="1"/>
    </xf>
    <xf numFmtId="1" fontId="30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52" borderId="10" xfId="0" applyFont="1" applyFill="1" applyBorder="1" applyAlignment="1" applyProtection="1">
      <alignment horizontal="center" vertical="center" wrapText="1"/>
      <protection hidden="1"/>
    </xf>
    <xf numFmtId="0" fontId="29" fillId="52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52" borderId="10" xfId="0" applyNumberFormat="1" applyFont="1" applyFill="1" applyBorder="1" applyAlignment="1" applyProtection="1">
      <alignment horizontal="center" vertical="center" wrapText="1"/>
      <protection hidden="1"/>
    </xf>
    <xf numFmtId="4" fontId="30" fillId="0" borderId="11" xfId="0" applyNumberFormat="1" applyFont="1" applyFill="1" applyBorder="1" applyAlignment="1" applyProtection="1">
      <alignment horizontal="center" vertical="center"/>
      <protection hidden="1"/>
    </xf>
    <xf numFmtId="4" fontId="30" fillId="0" borderId="13" xfId="0" applyNumberFormat="1" applyFont="1" applyFill="1" applyBorder="1" applyAlignment="1" applyProtection="1">
      <alignment horizontal="center" vertical="center"/>
      <protection hidden="1"/>
    </xf>
    <xf numFmtId="0" fontId="30" fillId="0" borderId="27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Fill="1" applyBorder="1" applyAlignment="1" applyProtection="1">
      <alignment horizontal="center" vertical="center" wrapText="1"/>
      <protection hidden="1"/>
    </xf>
    <xf numFmtId="0" fontId="25" fillId="0" borderId="15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>
      <alignment horizontal="center"/>
    </xf>
    <xf numFmtId="0" fontId="70" fillId="53" borderId="0" xfId="0" applyFont="1" applyFill="1" applyBorder="1" applyAlignment="1" applyProtection="1">
      <alignment horizontal="center" vertical="center" wrapText="1"/>
      <protection hidden="1"/>
    </xf>
    <xf numFmtId="1" fontId="81" fillId="53" borderId="0" xfId="0" applyNumberFormat="1" applyFont="1" applyFill="1" applyBorder="1" applyAlignment="1" applyProtection="1">
      <alignment horizontal="center" vertical="center" wrapText="1"/>
      <protection hidden="1"/>
    </xf>
    <xf numFmtId="2" fontId="32" fillId="53" borderId="0" xfId="0" applyNumberFormat="1" applyFont="1" applyFill="1" applyAlignment="1">
      <alignment horizontal="center"/>
    </xf>
    <xf numFmtId="0" fontId="32" fillId="53" borderId="0" xfId="0" applyFont="1" applyFill="1" applyAlignment="1">
      <alignment horizontal="center"/>
    </xf>
    <xf numFmtId="4" fontId="30" fillId="0" borderId="14" xfId="0" applyNumberFormat="1" applyFont="1" applyBorder="1" applyAlignment="1" applyProtection="1">
      <alignment horizontal="center" vertical="center"/>
      <protection hidden="1"/>
    </xf>
    <xf numFmtId="3" fontId="57" fillId="0" borderId="14" xfId="0" applyNumberFormat="1" applyFont="1" applyFill="1" applyBorder="1" applyAlignment="1" applyProtection="1">
      <alignment horizontal="center" vertical="center"/>
      <protection hidden="1"/>
    </xf>
    <xf numFmtId="3" fontId="30" fillId="0" borderId="11" xfId="0" applyNumberFormat="1" applyFont="1" applyFill="1" applyBorder="1" applyAlignment="1" applyProtection="1">
      <alignment horizontal="center" vertical="center"/>
      <protection hidden="1"/>
    </xf>
    <xf numFmtId="4" fontId="30" fillId="0" borderId="27" xfId="0" applyNumberFormat="1" applyFont="1" applyFill="1" applyBorder="1" applyAlignment="1" applyProtection="1">
      <alignment horizontal="center" vertical="center"/>
      <protection hidden="1"/>
    </xf>
    <xf numFmtId="3" fontId="30" fillId="0" borderId="27" xfId="0" applyNumberFormat="1" applyFont="1" applyFill="1" applyBorder="1" applyAlignment="1" applyProtection="1">
      <alignment horizontal="center" vertical="center"/>
      <protection hidden="1"/>
    </xf>
    <xf numFmtId="4" fontId="30" fillId="0" borderId="27" xfId="0" applyNumberFormat="1" applyFont="1" applyBorder="1" applyAlignment="1" applyProtection="1">
      <alignment horizontal="center" vertical="center"/>
      <protection hidden="1"/>
    </xf>
    <xf numFmtId="2" fontId="30" fillId="0" borderId="14" xfId="0" applyNumberFormat="1" applyFont="1" applyBorder="1" applyAlignment="1" applyProtection="1">
      <alignment horizontal="center" vertical="center" wrapText="1"/>
      <protection hidden="1"/>
    </xf>
    <xf numFmtId="3" fontId="57" fillId="0" borderId="27" xfId="0" applyNumberFormat="1" applyFont="1" applyFill="1" applyBorder="1" applyAlignment="1" applyProtection="1">
      <alignment horizontal="center" vertical="center"/>
      <protection hidden="1"/>
    </xf>
    <xf numFmtId="3" fontId="30" fillId="0" borderId="14" xfId="0" applyNumberFormat="1" applyFont="1" applyFill="1" applyBorder="1" applyAlignment="1" applyProtection="1">
      <alignment horizontal="center" vertical="center"/>
      <protection hidden="1"/>
    </xf>
    <xf numFmtId="3" fontId="30" fillId="0" borderId="13" xfId="0" applyNumberFormat="1" applyFont="1" applyFill="1" applyBorder="1" applyAlignment="1" applyProtection="1">
      <alignment horizontal="center" vertical="center"/>
      <protection hidden="1"/>
    </xf>
    <xf numFmtId="2" fontId="30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20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3" fontId="57" fillId="0" borderId="17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1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42" fillId="48" borderId="10" xfId="357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3" fontId="30" fillId="0" borderId="12" xfId="0" applyNumberFormat="1" applyFont="1" applyFill="1" applyBorder="1" applyAlignment="1" applyProtection="1">
      <alignment horizontal="center" vertical="center"/>
      <protection hidden="1"/>
    </xf>
    <xf numFmtId="4" fontId="30" fillId="0" borderId="12" xfId="0" applyNumberFormat="1" applyFont="1" applyFill="1" applyBorder="1" applyAlignment="1" applyProtection="1">
      <alignment horizontal="center" vertical="center"/>
      <protection hidden="1"/>
    </xf>
    <xf numFmtId="0" fontId="81" fillId="0" borderId="26" xfId="0" applyFont="1" applyBorder="1" applyAlignment="1" applyProtection="1">
      <alignment horizontal="center" vertical="center" wrapText="1"/>
      <protection hidden="1"/>
    </xf>
    <xf numFmtId="2" fontId="81" fillId="0" borderId="26" xfId="0" applyNumberFormat="1" applyFont="1" applyFill="1" applyBorder="1" applyAlignment="1" applyProtection="1">
      <alignment horizontal="center" vertical="center" wrapText="1"/>
      <protection hidden="1"/>
    </xf>
    <xf numFmtId="0" fontId="81" fillId="0" borderId="11" xfId="0" applyNumberFormat="1" applyFont="1" applyBorder="1" applyAlignment="1" applyProtection="1">
      <alignment horizontal="center" vertical="center"/>
      <protection hidden="1"/>
    </xf>
    <xf numFmtId="0" fontId="81" fillId="0" borderId="14" xfId="0" applyNumberFormat="1" applyFont="1" applyBorder="1" applyAlignment="1" applyProtection="1">
      <alignment horizontal="center" vertical="center"/>
      <protection hidden="1"/>
    </xf>
    <xf numFmtId="0" fontId="81" fillId="0" borderId="12" xfId="0" applyNumberFormat="1" applyFont="1" applyBorder="1" applyAlignment="1" applyProtection="1">
      <alignment horizontal="center" vertical="center"/>
      <protection hidden="1"/>
    </xf>
    <xf numFmtId="0" fontId="81" fillId="0" borderId="13" xfId="0" applyNumberFormat="1" applyFont="1" applyBorder="1" applyAlignment="1" applyProtection="1">
      <alignment horizontal="center" vertical="center"/>
      <protection hidden="1"/>
    </xf>
    <xf numFmtId="0" fontId="81" fillId="0" borderId="13" xfId="0" applyNumberFormat="1" applyFont="1" applyFill="1" applyBorder="1" applyAlignment="1" applyProtection="1">
      <alignment horizontal="center" vertical="center"/>
      <protection hidden="1"/>
    </xf>
    <xf numFmtId="0" fontId="81" fillId="0" borderId="27" xfId="0" applyNumberFormat="1" applyFont="1" applyBorder="1" applyAlignment="1" applyProtection="1">
      <alignment horizontal="center" vertical="center"/>
      <protection hidden="1"/>
    </xf>
    <xf numFmtId="0" fontId="81" fillId="0" borderId="11" xfId="0" applyNumberFormat="1" applyFont="1" applyFill="1" applyBorder="1" applyAlignment="1" applyProtection="1">
      <alignment horizontal="center" vertical="center"/>
      <protection hidden="1"/>
    </xf>
    <xf numFmtId="0" fontId="81" fillId="0" borderId="14" xfId="0" applyNumberFormat="1" applyFont="1" applyFill="1" applyBorder="1" applyAlignment="1" applyProtection="1">
      <alignment horizontal="center" vertical="center"/>
      <protection hidden="1"/>
    </xf>
    <xf numFmtId="0" fontId="81" fillId="0" borderId="27" xfId="0" applyNumberFormat="1" applyFont="1" applyFill="1" applyBorder="1" applyAlignment="1" applyProtection="1">
      <alignment horizontal="center" vertical="center"/>
      <protection hidden="1"/>
    </xf>
    <xf numFmtId="0" fontId="81" fillId="0" borderId="12" xfId="0" applyNumberFormat="1" applyFont="1" applyFill="1" applyBorder="1" applyAlignment="1" applyProtection="1">
      <alignment horizontal="center" vertical="center"/>
      <protection hidden="1"/>
    </xf>
    <xf numFmtId="166" fontId="30" fillId="0" borderId="11" xfId="0" applyNumberFormat="1" applyFont="1" applyFill="1" applyBorder="1" applyAlignment="1" applyProtection="1">
      <alignment horizontal="center" vertical="center"/>
      <protection hidden="1"/>
    </xf>
    <xf numFmtId="166" fontId="30" fillId="0" borderId="13" xfId="0" applyNumberFormat="1" applyFont="1" applyFill="1" applyBorder="1" applyAlignment="1" applyProtection="1">
      <alignment horizontal="center" vertical="center"/>
      <protection hidden="1"/>
    </xf>
    <xf numFmtId="166" fontId="30" fillId="0" borderId="14" xfId="0" applyNumberFormat="1" applyFont="1" applyFill="1" applyBorder="1" applyAlignment="1" applyProtection="1">
      <alignment horizontal="center" vertical="center"/>
      <protection hidden="1"/>
    </xf>
    <xf numFmtId="166" fontId="30" fillId="0" borderId="27" xfId="0" applyNumberFormat="1" applyFont="1" applyFill="1" applyBorder="1" applyAlignment="1" applyProtection="1">
      <alignment horizontal="center" vertical="center"/>
      <protection hidden="1"/>
    </xf>
    <xf numFmtId="166" fontId="30" fillId="0" borderId="12" xfId="0" applyNumberFormat="1" applyFont="1" applyFill="1" applyBorder="1" applyAlignment="1" applyProtection="1">
      <alignment horizontal="center" vertical="center"/>
      <protection hidden="1"/>
    </xf>
    <xf numFmtId="166" fontId="30" fillId="0" borderId="27" xfId="0" applyNumberFormat="1" applyFont="1" applyBorder="1" applyAlignment="1" applyProtection="1">
      <alignment horizontal="center" vertical="center"/>
      <protection hidden="1"/>
    </xf>
    <xf numFmtId="0" fontId="29" fillId="0" borderId="26" xfId="0" applyFont="1" applyBorder="1" applyAlignment="1" applyProtection="1">
      <alignment vertical="center" wrapText="1"/>
      <protection hidden="1"/>
    </xf>
    <xf numFmtId="0" fontId="29" fillId="0" borderId="26" xfId="0" applyFont="1" applyFill="1" applyBorder="1" applyAlignment="1" applyProtection="1">
      <alignment vertical="center" wrapText="1"/>
      <protection hidden="1"/>
    </xf>
    <xf numFmtId="0" fontId="29" fillId="0" borderId="32" xfId="0" applyFont="1" applyFill="1" applyBorder="1" applyAlignment="1" applyProtection="1">
      <alignment vertical="center"/>
      <protection hidden="1"/>
    </xf>
    <xf numFmtId="0" fontId="29" fillId="0" borderId="34" xfId="0" applyFont="1" applyFill="1" applyBorder="1" applyAlignment="1" applyProtection="1">
      <alignment vertical="center"/>
      <protection hidden="1"/>
    </xf>
    <xf numFmtId="0" fontId="29" fillId="0" borderId="30" xfId="0" applyFont="1" applyFill="1" applyBorder="1" applyAlignment="1" applyProtection="1">
      <alignment vertical="center"/>
      <protection hidden="1"/>
    </xf>
    <xf numFmtId="2" fontId="30" fillId="0" borderId="18" xfId="0" applyNumberFormat="1" applyFont="1" applyFill="1" applyBorder="1" applyAlignment="1" applyProtection="1">
      <alignment vertical="center" wrapText="1"/>
      <protection hidden="1"/>
    </xf>
    <xf numFmtId="2" fontId="30" fillId="0" borderId="28" xfId="0" applyNumberFormat="1" applyFont="1" applyFill="1" applyBorder="1" applyAlignment="1" applyProtection="1">
      <alignment vertical="center" wrapText="1"/>
      <protection hidden="1"/>
    </xf>
    <xf numFmtId="0" fontId="30" fillId="0" borderId="26" xfId="0" applyFont="1" applyBorder="1" applyAlignment="1" applyProtection="1">
      <alignment vertical="center" wrapText="1"/>
      <protection hidden="1"/>
    </xf>
    <xf numFmtId="2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3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32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34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30" xfId="0" applyNumberFormat="1" applyFont="1" applyFill="1" applyBorder="1" applyAlignment="1" applyProtection="1">
      <alignment horizontal="center" vertical="center" wrapText="1"/>
      <protection hidden="1"/>
    </xf>
    <xf numFmtId="2" fontId="81" fillId="0" borderId="32" xfId="0" applyNumberFormat="1" applyFont="1" applyFill="1" applyBorder="1" applyAlignment="1" applyProtection="1">
      <alignment horizontal="center" vertical="center" wrapText="1"/>
      <protection hidden="1"/>
    </xf>
    <xf numFmtId="2" fontId="81" fillId="0" borderId="30" xfId="0" applyNumberFormat="1" applyFont="1" applyFill="1" applyBorder="1" applyAlignment="1" applyProtection="1">
      <alignment horizontal="center" vertical="center" wrapText="1"/>
      <protection hidden="1"/>
    </xf>
    <xf numFmtId="2" fontId="81" fillId="0" borderId="34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16" xfId="356" applyFont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wrapText="1"/>
      <protection hidden="1"/>
    </xf>
    <xf numFmtId="0" fontId="79" fillId="0" borderId="0" xfId="0" applyFont="1" applyBorder="1" applyAlignment="1" applyProtection="1">
      <alignment vertical="center" wrapText="1"/>
      <protection hidden="1"/>
    </xf>
    <xf numFmtId="0" fontId="33" fillId="0" borderId="0" xfId="0" applyFont="1" applyBorder="1" applyAlignment="1">
      <alignment horizontal="left" vertical="center" wrapText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30" fillId="0" borderId="10" xfId="0" applyFont="1" applyBorder="1" applyAlignment="1">
      <alignment horizontal="center" vertical="center" wrapText="1"/>
    </xf>
    <xf numFmtId="0" fontId="33" fillId="48" borderId="10" xfId="334" applyFont="1" applyFill="1" applyBorder="1" applyAlignment="1">
      <alignment horizontal="center" vertical="center"/>
    </xf>
    <xf numFmtId="0" fontId="26" fillId="0" borderId="0" xfId="334" applyFont="1" applyBorder="1" applyAlignment="1" applyProtection="1">
      <alignment horizontal="left" vertical="top"/>
      <protection hidden="1"/>
    </xf>
    <xf numFmtId="9" fontId="45" fillId="0" borderId="10" xfId="373" applyFont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166" fontId="30" fillId="0" borderId="12" xfId="394" applyNumberFormat="1" applyFont="1" applyBorder="1" applyAlignment="1" applyProtection="1">
      <alignment horizontal="center" vertical="center"/>
      <protection hidden="1"/>
    </xf>
    <xf numFmtId="0" fontId="36" fillId="0" borderId="16" xfId="356" applyFont="1" applyBorder="1" applyAlignment="1" applyProtection="1">
      <alignment vertical="top"/>
      <protection hidden="1"/>
    </xf>
    <xf numFmtId="14" fontId="30" fillId="0" borderId="16" xfId="0" applyNumberFormat="1" applyFont="1" applyBorder="1" applyAlignment="1">
      <alignment horizontal="right"/>
    </xf>
    <xf numFmtId="166" fontId="30" fillId="0" borderId="11" xfId="334" applyNumberFormat="1" applyFont="1" applyBorder="1" applyAlignment="1" applyProtection="1">
      <alignment horizontal="center" vertical="center"/>
      <protection hidden="1"/>
    </xf>
    <xf numFmtId="0" fontId="30" fillId="0" borderId="11" xfId="334" applyFont="1" applyBorder="1" applyAlignment="1" applyProtection="1">
      <alignment horizontal="center" vertical="center"/>
      <protection hidden="1"/>
    </xf>
    <xf numFmtId="4" fontId="30" fillId="0" borderId="11" xfId="334" applyNumberFormat="1" applyFont="1" applyFill="1" applyBorder="1" applyAlignment="1" applyProtection="1">
      <alignment horizontal="center" vertical="center"/>
      <protection hidden="1"/>
    </xf>
    <xf numFmtId="166" fontId="30" fillId="0" borderId="12" xfId="334" applyNumberFormat="1" applyFont="1" applyBorder="1" applyAlignment="1" applyProtection="1">
      <alignment horizontal="center" vertical="center"/>
      <protection hidden="1"/>
    </xf>
    <xf numFmtId="0" fontId="30" fillId="0" borderId="12" xfId="334" applyFont="1" applyBorder="1" applyAlignment="1" applyProtection="1">
      <alignment horizontal="center" vertical="center"/>
      <protection hidden="1"/>
    </xf>
    <xf numFmtId="4" fontId="30" fillId="0" borderId="12" xfId="334" applyNumberFormat="1" applyFont="1" applyFill="1" applyBorder="1" applyAlignment="1" applyProtection="1">
      <alignment horizontal="center" vertical="center"/>
      <protection hidden="1"/>
    </xf>
    <xf numFmtId="166" fontId="30" fillId="0" borderId="13" xfId="334" applyNumberFormat="1" applyFont="1" applyBorder="1" applyAlignment="1" applyProtection="1">
      <alignment horizontal="center" vertical="center"/>
      <protection hidden="1"/>
    </xf>
    <xf numFmtId="0" fontId="30" fillId="0" borderId="13" xfId="334" applyFont="1" applyBorder="1" applyAlignment="1" applyProtection="1">
      <alignment horizontal="center" vertical="center"/>
      <protection hidden="1"/>
    </xf>
    <xf numFmtId="4" fontId="30" fillId="0" borderId="13" xfId="334" applyNumberFormat="1" applyFont="1" applyFill="1" applyBorder="1" applyAlignment="1" applyProtection="1">
      <alignment horizontal="center" vertical="center"/>
      <protection hidden="1"/>
    </xf>
    <xf numFmtId="0" fontId="30" fillId="0" borderId="10" xfId="334" applyFont="1" applyBorder="1" applyAlignment="1" applyProtection="1">
      <alignment horizontal="center" vertical="center" wrapText="1"/>
      <protection hidden="1"/>
    </xf>
    <xf numFmtId="2" fontId="30" fillId="0" borderId="13" xfId="334" applyNumberFormat="1" applyFont="1" applyBorder="1" applyAlignment="1" applyProtection="1">
      <alignment horizontal="center" vertical="center"/>
      <protection hidden="1"/>
    </xf>
    <xf numFmtId="0" fontId="30" fillId="0" borderId="10" xfId="334" applyFont="1" applyBorder="1" applyAlignment="1" applyProtection="1">
      <alignment horizontal="center" vertical="center"/>
      <protection hidden="1"/>
    </xf>
    <xf numFmtId="0" fontId="30" fillId="0" borderId="10" xfId="334" applyFont="1" applyFill="1" applyBorder="1" applyAlignment="1" applyProtection="1">
      <alignment horizontal="center" vertical="center" wrapText="1"/>
      <protection hidden="1"/>
    </xf>
    <xf numFmtId="4" fontId="30" fillId="0" borderId="10" xfId="334" applyNumberFormat="1" applyFont="1" applyFill="1" applyBorder="1" applyAlignment="1" applyProtection="1">
      <alignment horizontal="center" vertical="center"/>
      <protection hidden="1"/>
    </xf>
    <xf numFmtId="0" fontId="30" fillId="0" borderId="10" xfId="334" applyFont="1" applyFill="1" applyBorder="1" applyAlignment="1" applyProtection="1">
      <alignment vertical="center" wrapText="1"/>
      <protection hidden="1"/>
    </xf>
    <xf numFmtId="0" fontId="30" fillId="0" borderId="15" xfId="330" applyFont="1" applyBorder="1" applyAlignment="1" applyProtection="1">
      <alignment horizontal="center" vertical="center" wrapText="1"/>
      <protection hidden="1"/>
    </xf>
    <xf numFmtId="0" fontId="30" fillId="0" borderId="10" xfId="334" applyFont="1" applyBorder="1" applyAlignment="1">
      <alignment horizontal="center" vertical="center"/>
    </xf>
    <xf numFmtId="0" fontId="30" fillId="0" borderId="32" xfId="330" applyFont="1" applyBorder="1" applyAlignment="1" applyProtection="1">
      <alignment horizontal="center" vertical="center" wrapText="1"/>
      <protection hidden="1"/>
    </xf>
    <xf numFmtId="0" fontId="30" fillId="0" borderId="30" xfId="330" applyFont="1" applyBorder="1" applyAlignment="1" applyProtection="1">
      <alignment horizontal="center" vertical="center" wrapText="1"/>
      <protection hidden="1"/>
    </xf>
    <xf numFmtId="0" fontId="30" fillId="0" borderId="16" xfId="334" applyFont="1" applyBorder="1" applyAlignment="1" applyProtection="1">
      <alignment vertical="center" wrapText="1"/>
      <protection hidden="1"/>
    </xf>
    <xf numFmtId="0" fontId="68" fillId="51" borderId="0" xfId="334" applyFont="1" applyFill="1"/>
    <xf numFmtId="0" fontId="29" fillId="50" borderId="10" xfId="0" applyFont="1" applyFill="1" applyBorder="1" applyAlignment="1">
      <alignment horizontal="center" vertical="center"/>
    </xf>
    <xf numFmtId="0" fontId="30" fillId="0" borderId="12" xfId="0" applyFont="1" applyBorder="1" applyAlignment="1">
      <alignment horizontal="center" vertical="center" wrapText="1"/>
    </xf>
    <xf numFmtId="0" fontId="30" fillId="0" borderId="10" xfId="0" applyNumberFormat="1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30" fillId="0" borderId="0" xfId="0" applyFont="1" applyBorder="1" applyAlignment="1" applyProtection="1">
      <alignment vertical="center"/>
      <protection hidden="1"/>
    </xf>
    <xf numFmtId="0" fontId="36" fillId="0" borderId="0" xfId="0" applyFont="1" applyBorder="1" applyAlignment="1"/>
    <xf numFmtId="0" fontId="30" fillId="0" borderId="0" xfId="0" applyFont="1" applyAlignment="1">
      <alignment horizontal="right"/>
    </xf>
    <xf numFmtId="0" fontId="30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1" fontId="81" fillId="53" borderId="0" xfId="0" applyNumberFormat="1" applyFont="1" applyFill="1" applyAlignment="1">
      <alignment horizontal="center"/>
    </xf>
    <xf numFmtId="14" fontId="30" fillId="0" borderId="16" xfId="0" applyNumberFormat="1" applyFont="1" applyBorder="1" applyAlignment="1" applyProtection="1">
      <alignment horizontal="right"/>
      <protection hidden="1"/>
    </xf>
    <xf numFmtId="2" fontId="30" fillId="0" borderId="20" xfId="0" applyNumberFormat="1" applyFont="1" applyFill="1" applyBorder="1" applyAlignment="1" applyProtection="1">
      <alignment horizontal="center" vertical="center"/>
      <protection hidden="1"/>
    </xf>
    <xf numFmtId="0" fontId="29" fillId="47" borderId="10" xfId="0" applyFont="1" applyFill="1" applyBorder="1" applyAlignment="1" applyProtection="1">
      <alignment horizontal="center" vertical="center" wrapText="1"/>
      <protection hidden="1"/>
    </xf>
    <xf numFmtId="3" fontId="53" fillId="0" borderId="20" xfId="0" applyNumberFormat="1" applyFont="1" applyFill="1" applyBorder="1" applyAlignment="1" applyProtection="1">
      <alignment horizontal="center" vertical="center"/>
      <protection hidden="1"/>
    </xf>
    <xf numFmtId="3" fontId="53" fillId="0" borderId="20" xfId="0" applyNumberFormat="1" applyFont="1" applyFill="1" applyBorder="1" applyAlignment="1" applyProtection="1">
      <alignment horizontal="center" vertical="center"/>
      <protection hidden="1"/>
    </xf>
    <xf numFmtId="0" fontId="29" fillId="47" borderId="10" xfId="0" applyFont="1" applyFill="1" applyBorder="1" applyAlignment="1" applyProtection="1">
      <alignment horizontal="center" vertical="center" wrapText="1"/>
      <protection hidden="1"/>
    </xf>
    <xf numFmtId="2" fontId="30" fillId="0" borderId="20" xfId="0" applyNumberFormat="1" applyFont="1" applyFill="1" applyBorder="1" applyAlignment="1" applyProtection="1">
      <alignment horizontal="center" vertical="center"/>
      <protection hidden="1"/>
    </xf>
    <xf numFmtId="1" fontId="34" fillId="0" borderId="13" xfId="0" applyNumberFormat="1" applyFont="1" applyFill="1" applyBorder="1" applyAlignment="1" applyProtection="1">
      <alignment horizontal="center" vertical="center" wrapText="1"/>
      <protection hidden="1"/>
    </xf>
    <xf numFmtId="1" fontId="34" fillId="49" borderId="13" xfId="0" applyNumberFormat="1" applyFont="1" applyFill="1" applyBorder="1" applyAlignment="1" applyProtection="1">
      <alignment horizontal="center" vertical="center" wrapText="1"/>
      <protection hidden="1"/>
    </xf>
    <xf numFmtId="1" fontId="34" fillId="53" borderId="12" xfId="0" applyNumberFormat="1" applyFont="1" applyFill="1" applyBorder="1" applyAlignment="1" applyProtection="1">
      <alignment horizontal="center" vertical="center" wrapText="1"/>
      <protection hidden="1"/>
    </xf>
    <xf numFmtId="1" fontId="34" fillId="53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Alignment="1"/>
    <xf numFmtId="0" fontId="29" fillId="0" borderId="0" xfId="0" applyFont="1" applyAlignment="1"/>
    <xf numFmtId="0" fontId="29" fillId="0" borderId="0" xfId="0" applyFont="1" applyBorder="1" applyAlignment="1" applyProtection="1">
      <alignment vertical="top" wrapText="1"/>
      <protection hidden="1"/>
    </xf>
    <xf numFmtId="0" fontId="30" fillId="0" borderId="0" xfId="0" applyFont="1" applyBorder="1" applyAlignment="1" applyProtection="1">
      <alignment vertical="top"/>
      <protection hidden="1"/>
    </xf>
    <xf numFmtId="0" fontId="29" fillId="0" borderId="17" xfId="0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81" fillId="0" borderId="26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3" fontId="57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46" borderId="26" xfId="0" applyFont="1" applyFill="1" applyBorder="1" applyAlignment="1" applyProtection="1">
      <alignment horizontal="left" vertical="center" wrapText="1"/>
      <protection hidden="1"/>
    </xf>
    <xf numFmtId="0" fontId="29" fillId="46" borderId="28" xfId="0" applyFont="1" applyFill="1" applyBorder="1" applyAlignment="1" applyProtection="1">
      <alignment horizontal="left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46" borderId="0" xfId="0" applyFont="1" applyFill="1" applyBorder="1" applyAlignment="1" applyProtection="1">
      <alignment vertical="center" wrapText="1"/>
      <protection hidden="1"/>
    </xf>
    <xf numFmtId="0" fontId="30" fillId="0" borderId="0" xfId="0" applyFont="1" applyBorder="1" applyAlignment="1" applyProtection="1">
      <alignment vertical="center" wrapText="1"/>
      <protection hidden="1"/>
    </xf>
    <xf numFmtId="2" fontId="30" fillId="0" borderId="0" xfId="0" applyNumberFormat="1" applyFont="1" applyFill="1" applyBorder="1" applyAlignment="1" applyProtection="1">
      <alignment vertical="center"/>
      <protection hidden="1"/>
    </xf>
    <xf numFmtId="0" fontId="30" fillId="0" borderId="0" xfId="0" applyNumberFormat="1" applyFont="1" applyBorder="1" applyAlignment="1" applyProtection="1">
      <alignment vertical="center" wrapText="1"/>
      <protection hidden="1"/>
    </xf>
    <xf numFmtId="3" fontId="53" fillId="0" borderId="0" xfId="0" applyNumberFormat="1" applyFont="1" applyFill="1" applyBorder="1" applyAlignment="1" applyProtection="1">
      <alignment vertical="center"/>
      <protection hidden="1"/>
    </xf>
    <xf numFmtId="1" fontId="34" fillId="53" borderId="13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/>
      <protection hidden="1"/>
    </xf>
    <xf numFmtId="0" fontId="87" fillId="0" borderId="12" xfId="0" applyFont="1" applyBorder="1" applyAlignment="1" applyProtection="1">
      <alignment horizontal="center" vertical="center"/>
      <protection hidden="1"/>
    </xf>
    <xf numFmtId="0" fontId="88" fillId="0" borderId="14" xfId="0" applyFont="1" applyBorder="1" applyAlignment="1" applyProtection="1">
      <alignment horizontal="center" vertical="center"/>
      <protection hidden="1"/>
    </xf>
    <xf numFmtId="2" fontId="87" fillId="0" borderId="11" xfId="0" applyNumberFormat="1" applyFont="1" applyBorder="1" applyAlignment="1" applyProtection="1">
      <alignment horizontal="center" vertical="center"/>
      <protection hidden="1"/>
    </xf>
    <xf numFmtId="1" fontId="87" fillId="0" borderId="11" xfId="0" applyNumberFormat="1" applyFont="1" applyBorder="1" applyAlignment="1" applyProtection="1">
      <alignment horizontal="center" vertical="center"/>
      <protection hidden="1"/>
    </xf>
    <xf numFmtId="0" fontId="88" fillId="0" borderId="12" xfId="0" applyFont="1" applyBorder="1" applyAlignment="1" applyProtection="1">
      <alignment horizontal="center" vertical="center"/>
      <protection hidden="1"/>
    </xf>
    <xf numFmtId="2" fontId="87" fillId="0" borderId="12" xfId="0" applyNumberFormat="1" applyFont="1" applyBorder="1" applyAlignment="1" applyProtection="1">
      <alignment horizontal="center" vertical="center"/>
      <protection hidden="1"/>
    </xf>
    <xf numFmtId="1" fontId="87" fillId="0" borderId="12" xfId="0" applyNumberFormat="1" applyFont="1" applyBorder="1" applyAlignment="1" applyProtection="1">
      <alignment horizontal="center" vertical="center"/>
      <protection hidden="1"/>
    </xf>
    <xf numFmtId="1" fontId="87" fillId="0" borderId="12" xfId="0" applyNumberFormat="1" applyFont="1" applyFill="1" applyBorder="1" applyAlignment="1" applyProtection="1">
      <alignment horizontal="center" vertical="center"/>
      <protection hidden="1"/>
    </xf>
    <xf numFmtId="1" fontId="88" fillId="0" borderId="12" xfId="0" applyNumberFormat="1" applyFont="1" applyFill="1" applyBorder="1" applyAlignment="1" applyProtection="1">
      <alignment horizontal="center" vertical="center"/>
      <protection hidden="1"/>
    </xf>
    <xf numFmtId="0" fontId="87" fillId="0" borderId="11" xfId="0" applyFont="1" applyBorder="1" applyAlignment="1" applyProtection="1">
      <alignment horizontal="center" vertical="center"/>
      <protection hidden="1"/>
    </xf>
    <xf numFmtId="0" fontId="88" fillId="0" borderId="11" xfId="0" applyFont="1" applyBorder="1" applyAlignment="1" applyProtection="1">
      <alignment horizontal="center" vertical="center"/>
      <protection hidden="1"/>
    </xf>
    <xf numFmtId="0" fontId="87" fillId="0" borderId="14" xfId="0" applyFont="1" applyBorder="1" applyAlignment="1" applyProtection="1">
      <alignment horizontal="center" vertical="center"/>
      <protection hidden="1"/>
    </xf>
    <xf numFmtId="2" fontId="87" fillId="0" borderId="14" xfId="0" applyNumberFormat="1" applyFont="1" applyBorder="1" applyAlignment="1" applyProtection="1">
      <alignment horizontal="center" vertical="center"/>
      <protection hidden="1"/>
    </xf>
    <xf numFmtId="1" fontId="87" fillId="0" borderId="14" xfId="0" applyNumberFormat="1" applyFont="1" applyBorder="1" applyAlignment="1" applyProtection="1">
      <alignment horizontal="center" vertical="center"/>
      <protection hidden="1"/>
    </xf>
    <xf numFmtId="0" fontId="87" fillId="0" borderId="13" xfId="0" applyFont="1" applyBorder="1" applyAlignment="1" applyProtection="1">
      <alignment horizontal="center" vertical="center"/>
      <protection hidden="1"/>
    </xf>
    <xf numFmtId="0" fontId="88" fillId="0" borderId="13" xfId="0" applyFont="1" applyBorder="1" applyAlignment="1" applyProtection="1">
      <alignment horizontal="center" vertical="center"/>
      <protection hidden="1"/>
    </xf>
    <xf numFmtId="2" fontId="87" fillId="0" borderId="13" xfId="0" applyNumberFormat="1" applyFont="1" applyBorder="1" applyAlignment="1" applyProtection="1">
      <alignment horizontal="center" vertical="center"/>
      <protection hidden="1"/>
    </xf>
    <xf numFmtId="1" fontId="87" fillId="0" borderId="13" xfId="0" applyNumberFormat="1" applyFont="1" applyBorder="1" applyAlignment="1" applyProtection="1">
      <alignment horizontal="center" vertical="center"/>
      <protection hidden="1"/>
    </xf>
    <xf numFmtId="1" fontId="88" fillId="0" borderId="11" xfId="0" applyNumberFormat="1" applyFont="1" applyBorder="1" applyAlignment="1" applyProtection="1">
      <alignment horizontal="center" vertical="center"/>
      <protection hidden="1"/>
    </xf>
    <xf numFmtId="1" fontId="88" fillId="0" borderId="14" xfId="0" applyNumberFormat="1" applyFont="1" applyBorder="1" applyAlignment="1" applyProtection="1">
      <alignment horizontal="center" vertical="center"/>
      <protection hidden="1"/>
    </xf>
    <xf numFmtId="1" fontId="88" fillId="0" borderId="12" xfId="0" applyNumberFormat="1" applyFont="1" applyBorder="1" applyAlignment="1" applyProtection="1">
      <alignment horizontal="center" vertical="center"/>
      <protection hidden="1"/>
    </xf>
    <xf numFmtId="1" fontId="87" fillId="0" borderId="27" xfId="0" applyNumberFormat="1" applyFont="1" applyBorder="1" applyAlignment="1" applyProtection="1">
      <alignment horizontal="center" vertical="center"/>
      <protection hidden="1"/>
    </xf>
    <xf numFmtId="1" fontId="88" fillId="0" borderId="27" xfId="0" applyNumberFormat="1" applyFont="1" applyBorder="1" applyAlignment="1" applyProtection="1">
      <alignment horizontal="center" vertical="center"/>
      <protection hidden="1"/>
    </xf>
    <xf numFmtId="2" fontId="87" fillId="0" borderId="27" xfId="0" applyNumberFormat="1" applyFont="1" applyBorder="1" applyAlignment="1" applyProtection="1">
      <alignment horizontal="center" vertical="center"/>
      <protection hidden="1"/>
    </xf>
    <xf numFmtId="1" fontId="87" fillId="0" borderId="15" xfId="0" applyNumberFormat="1" applyFont="1" applyBorder="1" applyAlignment="1" applyProtection="1">
      <alignment horizontal="center" vertical="center"/>
      <protection hidden="1"/>
    </xf>
    <xf numFmtId="1" fontId="88" fillId="0" borderId="15" xfId="0" applyNumberFormat="1" applyFont="1" applyBorder="1" applyAlignment="1" applyProtection="1">
      <alignment horizontal="center" vertical="center"/>
      <protection hidden="1"/>
    </xf>
    <xf numFmtId="2" fontId="87" fillId="0" borderId="15" xfId="0" applyNumberFormat="1" applyFont="1" applyBorder="1" applyAlignment="1" applyProtection="1">
      <alignment horizontal="center" vertical="center"/>
      <protection hidden="1"/>
    </xf>
    <xf numFmtId="3" fontId="87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87" fillId="53" borderId="11" xfId="0" applyNumberFormat="1" applyFont="1" applyFill="1" applyBorder="1" applyAlignment="1" applyProtection="1">
      <alignment horizontal="center" vertical="center" wrapText="1"/>
      <protection hidden="1"/>
    </xf>
    <xf numFmtId="3" fontId="87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87" fillId="53" borderId="12" xfId="0" applyNumberFormat="1" applyFont="1" applyFill="1" applyBorder="1" applyAlignment="1" applyProtection="1">
      <alignment horizontal="center" vertical="center" wrapText="1"/>
      <protection hidden="1"/>
    </xf>
    <xf numFmtId="3" fontId="87" fillId="0" borderId="13" xfId="0" applyNumberFormat="1" applyFont="1" applyFill="1" applyBorder="1" applyAlignment="1" applyProtection="1">
      <alignment horizontal="center" vertical="center" wrapText="1"/>
      <protection hidden="1"/>
    </xf>
    <xf numFmtId="3" fontId="87" fillId="53" borderId="13" xfId="0" applyNumberFormat="1" applyFont="1" applyFill="1" applyBorder="1" applyAlignment="1" applyProtection="1">
      <alignment horizontal="center" vertical="center" wrapText="1"/>
      <protection hidden="1"/>
    </xf>
    <xf numFmtId="1" fontId="87" fillId="0" borderId="13" xfId="0" applyNumberFormat="1" applyFont="1" applyFill="1" applyBorder="1" applyAlignment="1" applyProtection="1">
      <alignment horizontal="center" vertical="center"/>
      <protection hidden="1"/>
    </xf>
    <xf numFmtId="1" fontId="88" fillId="0" borderId="13" xfId="0" applyNumberFormat="1" applyFont="1" applyFill="1" applyBorder="1" applyAlignment="1" applyProtection="1">
      <alignment horizontal="center" vertical="center"/>
      <protection hidden="1"/>
    </xf>
    <xf numFmtId="0" fontId="29" fillId="55" borderId="15" xfId="334" applyFont="1" applyFill="1" applyBorder="1" applyAlignment="1" applyProtection="1">
      <alignment horizontal="center" vertical="center" wrapText="1"/>
      <protection hidden="1"/>
    </xf>
    <xf numFmtId="0" fontId="29" fillId="55" borderId="10" xfId="334" applyFont="1" applyFill="1" applyBorder="1" applyAlignment="1" applyProtection="1">
      <alignment horizontal="center" vertical="center" wrapText="1"/>
      <protection hidden="1"/>
    </xf>
    <xf numFmtId="0" fontId="59" fillId="51" borderId="23" xfId="0" applyFont="1" applyFill="1" applyBorder="1"/>
    <xf numFmtId="0" fontId="30" fillId="0" borderId="0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0" fillId="46" borderId="10" xfId="0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Border="1" applyAlignment="1" applyProtection="1">
      <protection hidden="1"/>
    </xf>
    <xf numFmtId="0" fontId="29" fillId="0" borderId="0" xfId="0" applyFont="1" applyFill="1" applyBorder="1" applyAlignment="1" applyProtection="1">
      <alignment vertical="center" wrapText="1"/>
      <protection hidden="1"/>
    </xf>
    <xf numFmtId="0" fontId="29" fillId="0" borderId="0" xfId="0" applyFont="1" applyFill="1" applyBorder="1" applyAlignment="1" applyProtection="1">
      <alignment vertical="top" wrapText="1"/>
      <protection hidden="1"/>
    </xf>
    <xf numFmtId="2" fontId="30" fillId="0" borderId="0" xfId="0" applyNumberFormat="1" applyFont="1"/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3" fontId="57" fillId="0" borderId="15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0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3" fontId="30" fillId="0" borderId="1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center"/>
    </xf>
    <xf numFmtId="3" fontId="30" fillId="0" borderId="0" xfId="0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30" fillId="0" borderId="0" xfId="0" applyFont="1" applyFill="1" applyBorder="1"/>
    <xf numFmtId="3" fontId="30" fillId="0" borderId="10" xfId="0" applyNumberFormat="1" applyFont="1" applyFill="1" applyBorder="1" applyAlignment="1">
      <alignment horizontal="center" vertical="center"/>
    </xf>
    <xf numFmtId="0" fontId="30" fillId="51" borderId="0" xfId="0" applyFont="1" applyFill="1"/>
    <xf numFmtId="0" fontId="30" fillId="51" borderId="0" xfId="0" applyFont="1" applyFill="1" applyBorder="1"/>
    <xf numFmtId="0" fontId="45" fillId="51" borderId="0" xfId="0" applyFont="1" applyFill="1"/>
    <xf numFmtId="0" fontId="48" fillId="51" borderId="0" xfId="0" applyFont="1" applyFill="1"/>
    <xf numFmtId="3" fontId="30" fillId="51" borderId="0" xfId="0" applyNumberFormat="1" applyFont="1" applyFill="1" applyAlignment="1">
      <alignment vertical="center"/>
    </xf>
    <xf numFmtId="0" fontId="91" fillId="0" borderId="0" xfId="0" applyFont="1" applyFill="1" applyBorder="1" applyAlignment="1">
      <alignment horizontal="left" vertical="top" wrapText="1"/>
    </xf>
    <xf numFmtId="0" fontId="30" fillId="0" borderId="19" xfId="0" applyFont="1" applyFill="1" applyBorder="1" applyAlignment="1">
      <alignment vertical="center" wrapText="1"/>
    </xf>
    <xf numFmtId="3" fontId="91" fillId="0" borderId="0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vertical="top" wrapText="1"/>
    </xf>
    <xf numFmtId="0" fontId="30" fillId="0" borderId="28" xfId="0" applyFont="1" applyFill="1" applyBorder="1" applyAlignment="1">
      <alignment vertical="top" wrapText="1"/>
    </xf>
    <xf numFmtId="0" fontId="30" fillId="0" borderId="0" xfId="0" applyFont="1" applyBorder="1" applyAlignment="1">
      <alignment vertical="center"/>
    </xf>
    <xf numFmtId="0" fontId="36" fillId="0" borderId="16" xfId="0" applyFont="1" applyBorder="1" applyAlignment="1">
      <alignment vertical="center"/>
    </xf>
    <xf numFmtId="0" fontId="30" fillId="0" borderId="10" xfId="0" applyFont="1" applyBorder="1"/>
    <xf numFmtId="0" fontId="81" fillId="0" borderId="0" xfId="0" applyFont="1" applyBorder="1" applyAlignment="1">
      <alignment horizontal="center" vertical="center"/>
    </xf>
    <xf numFmtId="0" fontId="30" fillId="0" borderId="19" xfId="0" applyFont="1" applyBorder="1" applyAlignment="1">
      <alignment vertical="center" wrapText="1"/>
    </xf>
    <xf numFmtId="0" fontId="30" fillId="51" borderId="0" xfId="0" applyFont="1" applyFill="1" applyAlignment="1">
      <alignment vertical="center"/>
    </xf>
    <xf numFmtId="0" fontId="29" fillId="0" borderId="0" xfId="0" applyFont="1" applyFill="1" applyBorder="1" applyAlignment="1" applyProtection="1">
      <alignment horizontal="left" vertical="center"/>
      <protection hidden="1"/>
    </xf>
    <xf numFmtId="3" fontId="30" fillId="0" borderId="0" xfId="0" applyNumberFormat="1" applyFont="1" applyAlignment="1">
      <alignment wrapText="1"/>
    </xf>
    <xf numFmtId="0" fontId="3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70" fillId="0" borderId="10" xfId="0" applyFont="1" applyFill="1" applyBorder="1" applyAlignment="1" applyProtection="1">
      <alignment horizontal="center" vertical="center" wrapText="1"/>
      <protection hidden="1"/>
    </xf>
    <xf numFmtId="0" fontId="83" fillId="54" borderId="19" xfId="0" applyFont="1" applyFill="1" applyBorder="1" applyAlignment="1">
      <alignment vertical="center"/>
    </xf>
    <xf numFmtId="0" fontId="83" fillId="0" borderId="0" xfId="0" applyFont="1" applyFill="1" applyBorder="1" applyAlignment="1">
      <alignment vertical="center"/>
    </xf>
    <xf numFmtId="0" fontId="29" fillId="55" borderId="10" xfId="0" applyFont="1" applyFill="1" applyBorder="1" applyAlignment="1" applyProtection="1">
      <alignment horizontal="center" vertical="center"/>
      <protection hidden="1"/>
    </xf>
    <xf numFmtId="0" fontId="71" fillId="0" borderId="0" xfId="0" applyFont="1" applyBorder="1" applyAlignment="1" applyProtection="1">
      <alignment vertical="center" wrapText="1"/>
      <protection hidden="1"/>
    </xf>
    <xf numFmtId="0" fontId="30" fillId="0" borderId="0" xfId="411" applyFont="1" applyBorder="1" applyAlignment="1" applyProtection="1">
      <alignment vertical="center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3" fontId="34" fillId="0" borderId="20" xfId="0" applyNumberFormat="1" applyFont="1" applyFill="1" applyBorder="1" applyAlignment="1" applyProtection="1">
      <alignment horizontal="center" vertical="center"/>
      <protection hidden="1"/>
    </xf>
    <xf numFmtId="1" fontId="30" fillId="0" borderId="11" xfId="0" applyNumberFormat="1" applyFont="1" applyFill="1" applyBorder="1" applyAlignment="1" applyProtection="1">
      <alignment horizontal="center" vertical="center"/>
      <protection hidden="1"/>
    </xf>
    <xf numFmtId="166" fontId="30" fillId="0" borderId="0" xfId="0" applyNumberFormat="1" applyFont="1"/>
    <xf numFmtId="0" fontId="34" fillId="0" borderId="0" xfId="355" applyFont="1" applyBorder="1" applyAlignment="1">
      <alignment horizontal="center" vertical="center" wrapText="1"/>
    </xf>
    <xf numFmtId="2" fontId="29" fillId="0" borderId="0" xfId="184" applyNumberFormat="1" applyFont="1" applyFill="1" applyBorder="1" applyAlignment="1">
      <alignment horizontal="center" vertical="center" wrapText="1"/>
    </xf>
    <xf numFmtId="4" fontId="30" fillId="0" borderId="0" xfId="355" applyNumberFormat="1" applyFont="1" applyFill="1" applyBorder="1" applyAlignment="1">
      <alignment horizontal="center" vertical="center" wrapText="1"/>
    </xf>
    <xf numFmtId="3" fontId="34" fillId="0" borderId="0" xfId="355" applyNumberFormat="1" applyFont="1" applyFill="1" applyBorder="1" applyAlignment="1">
      <alignment horizontal="center" vertical="center" wrapText="1"/>
    </xf>
    <xf numFmtId="0" fontId="34" fillId="0" borderId="10" xfId="355" applyFont="1" applyBorder="1" applyAlignment="1">
      <alignment horizontal="center" vertical="center" wrapText="1"/>
    </xf>
    <xf numFmtId="0" fontId="29" fillId="47" borderId="17" xfId="0" applyFont="1" applyFill="1" applyBorder="1" applyAlignment="1">
      <alignment horizontal="center" vertical="center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81" fillId="0" borderId="26" xfId="0" applyFont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3" fontId="57" fillId="0" borderId="15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81" fillId="0" borderId="26" xfId="0" applyFont="1" applyFill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81" fillId="0" borderId="0" xfId="0" applyFont="1" applyBorder="1" applyAlignment="1" applyProtection="1">
      <alignment vertical="center" wrapText="1"/>
      <protection hidden="1"/>
    </xf>
    <xf numFmtId="0" fontId="81" fillId="0" borderId="0" xfId="0" applyFont="1" applyFill="1" applyBorder="1" applyAlignment="1" applyProtection="1">
      <alignment vertical="center" wrapText="1"/>
      <protection hidden="1"/>
    </xf>
    <xf numFmtId="1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59" fillId="49" borderId="0" xfId="0" applyFont="1" applyFill="1" applyAlignment="1">
      <alignment horizontal="center" vertical="center"/>
    </xf>
    <xf numFmtId="0" fontId="61" fillId="0" borderId="0" xfId="356" applyFont="1" applyBorder="1" applyAlignment="1" applyProtection="1">
      <alignment horizontal="center" vertical="center"/>
      <protection hidden="1"/>
    </xf>
    <xf numFmtId="0" fontId="66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0" fillId="0" borderId="0" xfId="0" applyFont="1" applyBorder="1" applyAlignment="1" applyProtection="1">
      <alignment horizontal="center" vertical="center" wrapText="1"/>
      <protection hidden="1"/>
    </xf>
    <xf numFmtId="0" fontId="64" fillId="0" borderId="0" xfId="0" applyFont="1" applyBorder="1" applyAlignment="1">
      <alignment horizontal="center" vertical="center" wrapText="1"/>
    </xf>
    <xf numFmtId="0" fontId="59" fillId="0" borderId="0" xfId="357" applyFont="1" applyAlignment="1">
      <alignment horizontal="center" vertical="center"/>
    </xf>
    <xf numFmtId="0" fontId="78" fillId="0" borderId="0" xfId="0" applyFont="1" applyAlignment="1">
      <alignment vertical="center"/>
    </xf>
    <xf numFmtId="166" fontId="0" fillId="0" borderId="0" xfId="0" applyNumberFormat="1"/>
    <xf numFmtId="0" fontId="30" fillId="0" borderId="15" xfId="330" applyFont="1" applyBorder="1" applyAlignment="1" applyProtection="1">
      <alignment horizontal="center" vertical="center" wrapText="1"/>
      <protection hidden="1"/>
    </xf>
    <xf numFmtId="0" fontId="30" fillId="0" borderId="0" xfId="334" applyFont="1" applyFill="1" applyBorder="1" applyAlignment="1" applyProtection="1">
      <alignment vertical="center" wrapText="1"/>
      <protection hidden="1"/>
    </xf>
    <xf numFmtId="0" fontId="65" fillId="0" borderId="17" xfId="0" applyFont="1" applyBorder="1" applyAlignment="1"/>
    <xf numFmtId="0" fontId="65" fillId="0" borderId="20" xfId="0" applyFont="1" applyBorder="1" applyAlignment="1"/>
    <xf numFmtId="0" fontId="65" fillId="0" borderId="15" xfId="0" applyFont="1" applyBorder="1" applyAlignment="1"/>
    <xf numFmtId="2" fontId="29" fillId="0" borderId="10" xfId="0" applyNumberFormat="1" applyFont="1" applyBorder="1" applyAlignment="1">
      <alignment horizontal="center" vertical="center" wrapText="1"/>
    </xf>
    <xf numFmtId="2" fontId="30" fillId="0" borderId="15" xfId="0" applyNumberFormat="1" applyFont="1" applyFill="1" applyBorder="1" applyAlignment="1">
      <alignment horizontal="center" vertical="center" wrapText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2" fontId="30" fillId="0" borderId="11" xfId="0" applyNumberFormat="1" applyFont="1" applyBorder="1" applyAlignment="1">
      <alignment horizontal="center" vertical="center" wrapText="1"/>
    </xf>
    <xf numFmtId="2" fontId="30" fillId="0" borderId="13" xfId="0" applyNumberFormat="1" applyFont="1" applyBorder="1" applyAlignment="1">
      <alignment horizontal="center" vertical="center" wrapText="1"/>
    </xf>
    <xf numFmtId="2" fontId="29" fillId="0" borderId="15" xfId="0" applyNumberFormat="1" applyFont="1" applyBorder="1" applyAlignment="1">
      <alignment horizontal="center" vertical="center" wrapText="1"/>
    </xf>
    <xf numFmtId="2" fontId="33" fillId="0" borderId="14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>
      <alignment horizontal="center" vertical="center" wrapText="1"/>
    </xf>
    <xf numFmtId="2" fontId="30" fillId="0" borderId="10" xfId="0" applyNumberFormat="1" applyFont="1" applyBorder="1" applyAlignment="1">
      <alignment horizontal="center" vertical="center" wrapText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23" xfId="334" applyFont="1" applyBorder="1" applyAlignment="1" applyProtection="1">
      <alignment vertical="center" wrapText="1"/>
      <protection hidden="1"/>
    </xf>
    <xf numFmtId="0" fontId="30" fillId="0" borderId="26" xfId="357" applyFont="1" applyFill="1" applyBorder="1" applyAlignment="1">
      <alignment horizontal="center" vertical="center"/>
    </xf>
    <xf numFmtId="0" fontId="29" fillId="0" borderId="21" xfId="334" applyFont="1" applyFill="1" applyBorder="1" applyAlignment="1" applyProtection="1">
      <alignment vertical="center" wrapText="1"/>
      <protection hidden="1"/>
    </xf>
    <xf numFmtId="0" fontId="29" fillId="0" borderId="19" xfId="334" applyFont="1" applyFill="1" applyBorder="1" applyAlignment="1" applyProtection="1">
      <alignment vertical="center" wrapText="1"/>
      <protection hidden="1"/>
    </xf>
    <xf numFmtId="0" fontId="30" fillId="0" borderId="23" xfId="334" applyFont="1" applyFill="1" applyBorder="1" applyAlignment="1" applyProtection="1">
      <alignment vertical="center" wrapText="1"/>
      <protection hidden="1"/>
    </xf>
    <xf numFmtId="0" fontId="30" fillId="0" borderId="25" xfId="334" applyFont="1" applyBorder="1" applyAlignment="1" applyProtection="1">
      <alignment vertical="center" wrapText="1"/>
      <protection hidden="1"/>
    </xf>
    <xf numFmtId="0" fontId="1" fillId="0" borderId="0" xfId="334" applyBorder="1"/>
    <xf numFmtId="0" fontId="29" fillId="0" borderId="0" xfId="334" applyFont="1" applyBorder="1" applyAlignment="1" applyProtection="1">
      <alignment vertical="center" wrapText="1"/>
      <protection hidden="1"/>
    </xf>
    <xf numFmtId="0" fontId="30" fillId="0" borderId="17" xfId="0" applyFont="1" applyBorder="1" applyAlignment="1">
      <alignment vertical="center" wrapText="1"/>
    </xf>
    <xf numFmtId="0" fontId="30" fillId="0" borderId="15" xfId="0" applyFont="1" applyBorder="1" applyAlignment="1">
      <alignment vertical="center" wrapText="1"/>
    </xf>
    <xf numFmtId="0" fontId="68" fillId="0" borderId="0" xfId="334" applyFont="1" applyFill="1"/>
    <xf numFmtId="0" fontId="30" fillId="0" borderId="24" xfId="0" applyFont="1" applyBorder="1" applyAlignment="1">
      <alignment vertical="center" wrapText="1"/>
    </xf>
    <xf numFmtId="0" fontId="30" fillId="0" borderId="64" xfId="330" applyFont="1" applyBorder="1" applyAlignment="1" applyProtection="1">
      <alignment horizontal="left" vertical="center" wrapText="1"/>
      <protection hidden="1"/>
    </xf>
    <xf numFmtId="0" fontId="30" fillId="0" borderId="13" xfId="330" applyFont="1" applyBorder="1" applyAlignment="1" applyProtection="1">
      <alignment horizontal="left" vertical="center" wrapText="1"/>
      <protection hidden="1"/>
    </xf>
    <xf numFmtId="0" fontId="30" fillId="0" borderId="11" xfId="330" applyFont="1" applyBorder="1" applyAlignment="1" applyProtection="1">
      <alignment horizontal="left" vertical="center" wrapText="1"/>
      <protection hidden="1"/>
    </xf>
    <xf numFmtId="2" fontId="30" fillId="0" borderId="14" xfId="334" applyNumberFormat="1" applyFont="1" applyBorder="1" applyAlignment="1" applyProtection="1">
      <alignment horizontal="center" vertical="center"/>
      <protection hidden="1"/>
    </xf>
    <xf numFmtId="3" fontId="30" fillId="0" borderId="10" xfId="334" applyNumberFormat="1" applyFont="1" applyFill="1" applyBorder="1" applyAlignment="1" applyProtection="1">
      <alignment horizontal="center" vertical="center" wrapText="1"/>
      <protection hidden="1"/>
    </xf>
    <xf numFmtId="2" fontId="30" fillId="0" borderId="10" xfId="334" applyNumberFormat="1" applyFont="1" applyBorder="1" applyAlignment="1" applyProtection="1">
      <alignment horizontal="center" vertical="center"/>
      <protection hidden="1"/>
    </xf>
    <xf numFmtId="0" fontId="30" fillId="0" borderId="27" xfId="330" applyFont="1" applyBorder="1" applyAlignment="1" applyProtection="1">
      <alignment horizontal="left" vertical="center" wrapText="1"/>
      <protection hidden="1"/>
    </xf>
    <xf numFmtId="3" fontId="29" fillId="0" borderId="67" xfId="334" applyNumberFormat="1" applyFont="1" applyBorder="1" applyAlignment="1" applyProtection="1">
      <alignment vertical="center" textRotation="60" wrapText="1"/>
      <protection hidden="1"/>
    </xf>
    <xf numFmtId="0" fontId="30" fillId="0" borderId="67" xfId="330" applyFont="1" applyBorder="1" applyAlignment="1" applyProtection="1">
      <alignment horizontal="left" vertical="center" wrapText="1"/>
      <protection hidden="1"/>
    </xf>
    <xf numFmtId="0" fontId="29" fillId="47" borderId="15" xfId="0" applyFont="1" applyFill="1" applyBorder="1" applyAlignment="1">
      <alignment horizontal="center" vertical="center" wrapText="1"/>
    </xf>
    <xf numFmtId="0" fontId="28" fillId="0" borderId="0" xfId="356" applyFont="1" applyFill="1" applyBorder="1" applyAlignment="1" applyProtection="1">
      <protection hidden="1"/>
    </xf>
    <xf numFmtId="0" fontId="48" fillId="0" borderId="0" xfId="0" applyFont="1"/>
    <xf numFmtId="0" fontId="65" fillId="0" borderId="0" xfId="0" applyFont="1" applyAlignment="1">
      <alignment horizontal="right"/>
    </xf>
    <xf numFmtId="0" fontId="48" fillId="0" borderId="0" xfId="0" applyFont="1" applyAlignment="1">
      <alignment vertical="center"/>
    </xf>
    <xf numFmtId="0" fontId="0" fillId="0" borderId="0" xfId="0" applyAlignment="1">
      <alignment vertical="center"/>
    </xf>
    <xf numFmtId="0" fontId="65" fillId="49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 vertical="center" wrapText="1"/>
    </xf>
    <xf numFmtId="0" fontId="65" fillId="49" borderId="0" xfId="0" applyFont="1" applyFill="1"/>
    <xf numFmtId="0" fontId="30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0" fillId="0" borderId="0" xfId="0" applyFill="1" applyBorder="1"/>
    <xf numFmtId="0" fontId="33" fillId="0" borderId="0" xfId="0" applyFont="1" applyFill="1" applyBorder="1" applyAlignment="1">
      <alignment horizontal="center" vertical="center" wrapText="1"/>
    </xf>
    <xf numFmtId="0" fontId="65" fillId="0" borderId="0" xfId="0" applyFont="1" applyFill="1" applyBorder="1"/>
    <xf numFmtId="0" fontId="48" fillId="0" borderId="0" xfId="0" applyFont="1" applyFill="1" applyBorder="1"/>
    <xf numFmtId="0" fontId="65" fillId="0" borderId="0" xfId="0" applyFont="1" applyFill="1" applyBorder="1" applyAlignment="1">
      <alignment vertical="center"/>
    </xf>
    <xf numFmtId="3" fontId="30" fillId="0" borderId="0" xfId="0" applyNumberFormat="1" applyFont="1" applyFill="1" applyBorder="1" applyAlignment="1"/>
    <xf numFmtId="0" fontId="65" fillId="0" borderId="0" xfId="0" applyFont="1" applyFill="1"/>
    <xf numFmtId="0" fontId="65" fillId="51" borderId="0" xfId="0" applyFont="1" applyFill="1"/>
    <xf numFmtId="0" fontId="34" fillId="0" borderId="0" xfId="0" applyFont="1" applyFill="1" applyBorder="1" applyAlignment="1">
      <alignment vertical="center" wrapText="1"/>
    </xf>
    <xf numFmtId="166" fontId="30" fillId="0" borderId="32" xfId="0" applyNumberFormat="1" applyFont="1" applyBorder="1" applyAlignment="1">
      <alignment horizontal="center" vertical="center" wrapText="1"/>
    </xf>
    <xf numFmtId="166" fontId="30" fillId="0" borderId="30" xfId="0" applyNumberFormat="1" applyFont="1" applyBorder="1" applyAlignment="1">
      <alignment horizontal="center" vertical="center" wrapText="1"/>
    </xf>
    <xf numFmtId="1" fontId="65" fillId="0" borderId="0" xfId="0" applyNumberFormat="1" applyFont="1"/>
    <xf numFmtId="0" fontId="34" fillId="0" borderId="26" xfId="0" applyFont="1" applyBorder="1" applyAlignment="1">
      <alignment vertical="center"/>
    </xf>
    <xf numFmtId="0" fontId="34" fillId="0" borderId="18" xfId="0" applyFont="1" applyBorder="1" applyAlignment="1">
      <alignment vertical="center"/>
    </xf>
    <xf numFmtId="0" fontId="34" fillId="0" borderId="28" xfId="0" applyFont="1" applyBorder="1" applyAlignment="1">
      <alignment vertical="center"/>
    </xf>
    <xf numFmtId="0" fontId="29" fillId="0" borderId="0" xfId="0" applyFont="1" applyFill="1" applyBorder="1" applyAlignment="1">
      <alignment horizontal="center" vertical="center" wrapText="1"/>
    </xf>
    <xf numFmtId="1" fontId="65" fillId="51" borderId="0" xfId="0" applyNumberFormat="1" applyFont="1" applyFill="1"/>
    <xf numFmtId="166" fontId="65" fillId="0" borderId="30" xfId="0" applyNumberFormat="1" applyFont="1" applyBorder="1" applyAlignment="1">
      <alignment horizontal="center"/>
    </xf>
    <xf numFmtId="0" fontId="65" fillId="49" borderId="0" xfId="0" applyFont="1" applyFill="1" applyAlignment="1">
      <alignment vertical="center"/>
    </xf>
    <xf numFmtId="0" fontId="32" fillId="0" borderId="0" xfId="0" applyFont="1" applyBorder="1"/>
    <xf numFmtId="0" fontId="29" fillId="0" borderId="0" xfId="305" applyFont="1" applyFill="1" applyBorder="1" applyAlignment="1">
      <alignment horizontal="center" vertical="center"/>
    </xf>
    <xf numFmtId="0" fontId="29" fillId="47" borderId="20" xfId="0" applyFont="1" applyFill="1" applyBorder="1" applyAlignment="1">
      <alignment horizontal="center" vertical="center"/>
    </xf>
    <xf numFmtId="0" fontId="29" fillId="47" borderId="20" xfId="0" applyFont="1" applyFill="1" applyBorder="1" applyAlignment="1">
      <alignment horizontal="center" vertical="center" wrapText="1"/>
    </xf>
    <xf numFmtId="0" fontId="30" fillId="0" borderId="0" xfId="305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1" fontId="3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16" xfId="0" applyFont="1" applyBorder="1"/>
    <xf numFmtId="0" fontId="0" fillId="0" borderId="16" xfId="0" applyBorder="1" applyAlignment="1"/>
    <xf numFmtId="0" fontId="65" fillId="0" borderId="16" xfId="0" applyFont="1" applyBorder="1" applyAlignment="1">
      <alignment vertical="center" wrapText="1"/>
    </xf>
    <xf numFmtId="0" fontId="30" fillId="0" borderId="16" xfId="0" applyFont="1" applyBorder="1" applyAlignment="1">
      <alignment vertical="center" wrapText="1"/>
    </xf>
    <xf numFmtId="0" fontId="30" fillId="0" borderId="16" xfId="0" applyFont="1" applyBorder="1" applyAlignment="1">
      <alignment vertical="center"/>
    </xf>
    <xf numFmtId="1" fontId="30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Border="1"/>
    <xf numFmtId="0" fontId="48" fillId="0" borderId="0" xfId="0" applyFont="1" applyBorder="1"/>
    <xf numFmtId="0" fontId="34" fillId="0" borderId="0" xfId="0" applyFont="1" applyFill="1" applyBorder="1" applyAlignment="1">
      <alignment horizontal="center" vertical="center"/>
    </xf>
    <xf numFmtId="0" fontId="29" fillId="47" borderId="15" xfId="0" applyFont="1" applyFill="1" applyBorder="1" applyAlignment="1">
      <alignment horizontal="center" vertical="center"/>
    </xf>
    <xf numFmtId="0" fontId="29" fillId="50" borderId="26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vertical="center" wrapText="1"/>
    </xf>
    <xf numFmtId="0" fontId="29" fillId="0" borderId="21" xfId="0" applyFont="1" applyFill="1" applyBorder="1" applyAlignment="1">
      <alignment vertical="center"/>
    </xf>
    <xf numFmtId="0" fontId="34" fillId="0" borderId="32" xfId="0" applyFont="1" applyFill="1" applyBorder="1" applyAlignment="1">
      <alignment horizontal="center" vertical="center"/>
    </xf>
    <xf numFmtId="1" fontId="65" fillId="51" borderId="0" xfId="0" applyNumberFormat="1" applyFont="1" applyFill="1" applyAlignment="1">
      <alignment horizontal="center" vertical="center"/>
    </xf>
    <xf numFmtId="1" fontId="65" fillId="51" borderId="0" xfId="0" applyNumberFormat="1" applyFont="1" applyFill="1" applyBorder="1" applyAlignment="1">
      <alignment horizontal="center" vertical="center"/>
    </xf>
    <xf numFmtId="1" fontId="65" fillId="51" borderId="0" xfId="0" applyNumberFormat="1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vertical="center"/>
    </xf>
    <xf numFmtId="1" fontId="65" fillId="51" borderId="0" xfId="0" applyNumberFormat="1" applyFont="1" applyFill="1" applyBorder="1"/>
    <xf numFmtId="1" fontId="65" fillId="51" borderId="0" xfId="0" applyNumberFormat="1" applyFont="1" applyFill="1" applyBorder="1" applyAlignment="1">
      <alignment vertical="center" wrapText="1"/>
    </xf>
    <xf numFmtId="0" fontId="29" fillId="0" borderId="25" xfId="0" applyFont="1" applyFill="1" applyBorder="1" applyAlignment="1">
      <alignment vertical="center"/>
    </xf>
    <xf numFmtId="0" fontId="65" fillId="0" borderId="70" xfId="0" applyFont="1" applyFill="1" applyBorder="1" applyAlignment="1">
      <alignment vertical="center" wrapText="1"/>
    </xf>
    <xf numFmtId="0" fontId="65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8" fillId="0" borderId="0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0" fontId="105" fillId="0" borderId="0" xfId="0" applyFont="1" applyFill="1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105" fillId="0" borderId="0" xfId="0" applyFont="1" applyFill="1" applyBorder="1" applyAlignment="1">
      <alignment vertical="center" wrapText="1"/>
    </xf>
    <xf numFmtId="2" fontId="34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1" fontId="34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0" applyFont="1" applyBorder="1" applyAlignment="1" applyProtection="1">
      <alignment vertical="center"/>
      <protection hidden="1"/>
    </xf>
    <xf numFmtId="0" fontId="32" fillId="0" borderId="0" xfId="0" applyFont="1" applyFill="1"/>
    <xf numFmtId="0" fontId="0" fillId="0" borderId="0" xfId="0" applyFill="1"/>
    <xf numFmtId="0" fontId="29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 wrapText="1"/>
    </xf>
    <xf numFmtId="0" fontId="34" fillId="0" borderId="34" xfId="0" applyFont="1" applyFill="1" applyBorder="1" applyAlignment="1">
      <alignment horizontal="left" vertical="center" indent="1"/>
    </xf>
    <xf numFmtId="0" fontId="34" fillId="0" borderId="30" xfId="0" applyFont="1" applyFill="1" applyBorder="1" applyAlignment="1">
      <alignment horizontal="left" vertical="center" indent="1"/>
    </xf>
    <xf numFmtId="0" fontId="34" fillId="0" borderId="11" xfId="0" applyFont="1" applyFill="1" applyBorder="1" applyAlignment="1">
      <alignment horizontal="left" vertical="center" indent="1"/>
    </xf>
    <xf numFmtId="0" fontId="34" fillId="0" borderId="12" xfId="0" applyFont="1" applyFill="1" applyBorder="1" applyAlignment="1">
      <alignment horizontal="left" vertical="center" indent="1"/>
    </xf>
    <xf numFmtId="0" fontId="34" fillId="0" borderId="13" xfId="0" applyFont="1" applyFill="1" applyBorder="1" applyAlignment="1">
      <alignment horizontal="left" vertical="center" indent="1"/>
    </xf>
    <xf numFmtId="0" fontId="34" fillId="0" borderId="10" xfId="0" applyFont="1" applyBorder="1" applyAlignment="1">
      <alignment horizontal="left" vertical="center" wrapText="1" indent="1"/>
    </xf>
    <xf numFmtId="0" fontId="34" fillId="0" borderId="12" xfId="0" applyFont="1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29" fillId="50" borderId="18" xfId="0" applyFont="1" applyFill="1" applyBorder="1" applyAlignment="1">
      <alignment horizontal="center" vertical="center"/>
    </xf>
    <xf numFmtId="0" fontId="29" fillId="47" borderId="10" xfId="305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65" fillId="0" borderId="0" xfId="0" applyFont="1" applyFill="1" applyAlignment="1">
      <alignment vertical="center"/>
    </xf>
    <xf numFmtId="0" fontId="29" fillId="56" borderId="10" xfId="0" applyFont="1" applyFill="1" applyBorder="1" applyAlignment="1">
      <alignment horizontal="center" vertical="center"/>
    </xf>
    <xf numFmtId="0" fontId="33" fillId="56" borderId="10" xfId="0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0" fontId="29" fillId="57" borderId="19" xfId="0" applyFont="1" applyFill="1" applyBorder="1" applyAlignment="1">
      <alignment vertical="center" wrapText="1"/>
    </xf>
    <xf numFmtId="0" fontId="30" fillId="57" borderId="19" xfId="0" applyFont="1" applyFill="1" applyBorder="1" applyAlignment="1">
      <alignment vertical="center" wrapText="1"/>
    </xf>
    <xf numFmtId="0" fontId="34" fillId="0" borderId="19" xfId="0" applyFont="1" applyBorder="1" applyAlignment="1">
      <alignment horizontal="center" vertical="center" wrapText="1"/>
    </xf>
    <xf numFmtId="0" fontId="29" fillId="47" borderId="26" xfId="305" applyFont="1" applyFill="1" applyBorder="1" applyAlignment="1">
      <alignment vertical="center"/>
    </xf>
    <xf numFmtId="0" fontId="29" fillId="47" borderId="18" xfId="305" applyFont="1" applyFill="1" applyBorder="1" applyAlignment="1">
      <alignment vertical="center"/>
    </xf>
    <xf numFmtId="0" fontId="29" fillId="47" borderId="28" xfId="305" applyFont="1" applyFill="1" applyBorder="1" applyAlignment="1">
      <alignment vertical="center"/>
    </xf>
    <xf numFmtId="3" fontId="30" fillId="0" borderId="17" xfId="0" applyNumberFormat="1" applyFont="1" applyFill="1" applyBorder="1" applyAlignment="1">
      <alignment horizontal="center" vertical="center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47" borderId="10" xfId="0" applyFont="1" applyFill="1" applyBorder="1" applyAlignment="1">
      <alignment horizontal="center" vertical="center"/>
    </xf>
    <xf numFmtId="0" fontId="29" fillId="47" borderId="26" xfId="0" applyFont="1" applyFill="1" applyBorder="1" applyAlignment="1">
      <alignment horizontal="center" vertical="center"/>
    </xf>
    <xf numFmtId="2" fontId="30" fillId="0" borderId="17" xfId="0" applyNumberFormat="1" applyFont="1" applyBorder="1" applyAlignment="1" applyProtection="1">
      <alignment horizontal="center" vertical="center" wrapText="1"/>
      <protection hidden="1"/>
    </xf>
    <xf numFmtId="1" fontId="59" fillId="49" borderId="0" xfId="0" applyNumberFormat="1" applyFont="1" applyFill="1" applyAlignment="1">
      <alignment horizontal="center" vertical="center"/>
    </xf>
    <xf numFmtId="1" fontId="30" fillId="0" borderId="0" xfId="0" applyNumberFormat="1" applyFont="1"/>
    <xf numFmtId="1" fontId="30" fillId="51" borderId="0" xfId="0" applyNumberFormat="1" applyFont="1" applyFill="1" applyBorder="1" applyAlignment="1" applyProtection="1">
      <alignment horizontal="center" vertical="center" wrapText="1"/>
      <protection hidden="1"/>
    </xf>
    <xf numFmtId="1" fontId="59" fillId="51" borderId="23" xfId="0" applyNumberFormat="1" applyFont="1" applyFill="1" applyBorder="1" applyAlignment="1">
      <alignment horizontal="center"/>
    </xf>
    <xf numFmtId="1" fontId="57" fillId="51" borderId="23" xfId="0" applyNumberFormat="1" applyFont="1" applyFill="1" applyBorder="1" applyAlignment="1" applyProtection="1">
      <alignment horizontal="center" vertical="center"/>
      <protection hidden="1"/>
    </xf>
    <xf numFmtId="1" fontId="59" fillId="49" borderId="23" xfId="0" applyNumberFormat="1" applyFont="1" applyFill="1" applyBorder="1"/>
    <xf numFmtId="1" fontId="59" fillId="49" borderId="0" xfId="0" applyNumberFormat="1" applyFont="1" applyFill="1"/>
    <xf numFmtId="1" fontId="81" fillId="53" borderId="0" xfId="0" applyNumberFormat="1" applyFont="1" applyFill="1" applyAlignment="1">
      <alignment horizontal="center" vertical="center"/>
    </xf>
    <xf numFmtId="1" fontId="32" fillId="0" borderId="0" xfId="0" applyNumberFormat="1" applyFont="1" applyAlignment="1">
      <alignment horizontal="center"/>
    </xf>
    <xf numFmtId="1" fontId="81" fillId="53" borderId="0" xfId="0" applyNumberFormat="1" applyFont="1" applyFill="1" applyBorder="1" applyAlignment="1">
      <alignment horizontal="center" vertical="center"/>
    </xf>
    <xf numFmtId="1" fontId="27" fillId="0" borderId="0" xfId="0" applyNumberFormat="1" applyFont="1"/>
    <xf numFmtId="1" fontId="68" fillId="49" borderId="0" xfId="334" applyNumberFormat="1" applyFont="1" applyFill="1"/>
    <xf numFmtId="0" fontId="34" fillId="51" borderId="11" xfId="0" applyNumberFormat="1" applyFont="1" applyFill="1" applyBorder="1" applyAlignment="1">
      <alignment horizontal="center" vertical="center"/>
    </xf>
    <xf numFmtId="0" fontId="34" fillId="51" borderId="12" xfId="0" applyNumberFormat="1" applyFont="1" applyFill="1" applyBorder="1" applyAlignment="1">
      <alignment horizontal="center" vertical="center"/>
    </xf>
    <xf numFmtId="0" fontId="34" fillId="51" borderId="13" xfId="0" applyNumberFormat="1" applyFont="1" applyFill="1" applyBorder="1" applyAlignment="1">
      <alignment horizontal="center" vertical="center"/>
    </xf>
    <xf numFmtId="1" fontId="30" fillId="0" borderId="0" xfId="0" applyNumberFormat="1" applyFont="1" applyAlignment="1">
      <alignment vertical="center"/>
    </xf>
    <xf numFmtId="0" fontId="30" fillId="51" borderId="10" xfId="0" applyNumberFormat="1" applyFont="1" applyFill="1" applyBorder="1" applyAlignment="1">
      <alignment horizontal="center" vertical="center"/>
    </xf>
    <xf numFmtId="1" fontId="30" fillId="51" borderId="0" xfId="0" applyNumberFormat="1" applyFont="1" applyFill="1"/>
    <xf numFmtId="1" fontId="30" fillId="51" borderId="0" xfId="0" applyNumberFormat="1" applyFont="1" applyFill="1" applyAlignment="1">
      <alignment vertical="center"/>
    </xf>
    <xf numFmtId="1" fontId="30" fillId="51" borderId="0" xfId="0" applyNumberFormat="1" applyFont="1" applyFill="1" applyBorder="1"/>
    <xf numFmtId="1" fontId="65" fillId="0" borderId="0" xfId="0" applyNumberFormat="1" applyFont="1" applyFill="1" applyBorder="1"/>
    <xf numFmtId="1" fontId="65" fillId="49" borderId="0" xfId="0" applyNumberFormat="1" applyFont="1" applyFill="1"/>
    <xf numFmtId="1" fontId="65" fillId="49" borderId="0" xfId="0" applyNumberFormat="1" applyFont="1" applyFill="1" applyBorder="1"/>
    <xf numFmtId="1" fontId="0" fillId="0" borderId="0" xfId="0" applyNumberFormat="1" applyFill="1" applyBorder="1"/>
    <xf numFmtId="1" fontId="65" fillId="49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106" fillId="0" borderId="30" xfId="0" applyNumberFormat="1" applyFont="1" applyBorder="1" applyAlignment="1">
      <alignment horizontal="center" vertical="center"/>
    </xf>
    <xf numFmtId="1" fontId="106" fillId="0" borderId="34" xfId="0" applyNumberFormat="1" applyFont="1" applyBorder="1" applyAlignment="1">
      <alignment horizontal="center" vertical="center"/>
    </xf>
    <xf numFmtId="1" fontId="34" fillId="0" borderId="34" xfId="0" applyNumberFormat="1" applyFont="1" applyBorder="1" applyAlignment="1">
      <alignment horizontal="center" vertical="center"/>
    </xf>
    <xf numFmtId="1" fontId="34" fillId="0" borderId="32" xfId="0" applyNumberFormat="1" applyFont="1" applyFill="1" applyBorder="1" applyAlignment="1">
      <alignment horizontal="center" vertical="center"/>
    </xf>
    <xf numFmtId="1" fontId="34" fillId="0" borderId="32" xfId="0" applyNumberFormat="1" applyFont="1" applyFill="1" applyBorder="1" applyAlignment="1">
      <alignment horizontal="left" vertical="center" indent="1"/>
    </xf>
    <xf numFmtId="1" fontId="34" fillId="0" borderId="13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0" borderId="12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left" vertical="center" indent="1"/>
    </xf>
    <xf numFmtId="1" fontId="34" fillId="0" borderId="34" xfId="0" applyNumberFormat="1" applyFont="1" applyFill="1" applyBorder="1" applyAlignment="1">
      <alignment horizontal="center" vertical="center"/>
    </xf>
    <xf numFmtId="1" fontId="34" fillId="0" borderId="30" xfId="0" applyNumberFormat="1" applyFont="1" applyFill="1" applyBorder="1" applyAlignment="1">
      <alignment horizontal="center" vertical="center"/>
    </xf>
    <xf numFmtId="1" fontId="34" fillId="0" borderId="10" xfId="0" applyNumberFormat="1" applyFont="1" applyBorder="1" applyAlignment="1">
      <alignment horizontal="left" vertical="center" wrapText="1" indent="1"/>
    </xf>
    <xf numFmtId="1" fontId="34" fillId="0" borderId="26" xfId="0" applyNumberFormat="1" applyFont="1" applyBorder="1" applyAlignment="1">
      <alignment horizontal="left" vertical="center" wrapText="1" indent="1"/>
    </xf>
    <xf numFmtId="1" fontId="57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52" borderId="10" xfId="0" applyFont="1" applyFill="1" applyBorder="1" applyAlignment="1" applyProtection="1">
      <alignment horizontal="center" vertical="center" wrapText="1"/>
      <protection hidden="1"/>
    </xf>
    <xf numFmtId="3" fontId="30" fillId="0" borderId="10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334" applyFont="1" applyBorder="1" applyAlignment="1" applyProtection="1">
      <alignment horizontal="center" vertical="center" wrapText="1"/>
      <protection hidden="1"/>
    </xf>
    <xf numFmtId="0" fontId="30" fillId="0" borderId="20" xfId="334" applyFont="1" applyBorder="1" applyAlignment="1" applyProtection="1">
      <alignment horizontal="center" vertical="center"/>
      <protection hidden="1"/>
    </xf>
    <xf numFmtId="0" fontId="30" fillId="0" borderId="34" xfId="334" applyFont="1" applyBorder="1" applyAlignment="1" applyProtection="1">
      <alignment horizontal="center" vertical="center" wrapText="1"/>
      <protection hidden="1"/>
    </xf>
    <xf numFmtId="0" fontId="30" fillId="0" borderId="30" xfId="334" applyFont="1" applyBorder="1" applyAlignment="1" applyProtection="1">
      <alignment horizontal="center" vertical="center" wrapText="1"/>
      <protection hidden="1"/>
    </xf>
    <xf numFmtId="3" fontId="34" fillId="0" borderId="11" xfId="334" applyNumberFormat="1" applyFont="1" applyBorder="1" applyAlignment="1" applyProtection="1">
      <alignment horizontal="center" vertical="center"/>
      <protection hidden="1"/>
    </xf>
    <xf numFmtId="3" fontId="34" fillId="0" borderId="12" xfId="334" applyNumberFormat="1" applyFont="1" applyBorder="1" applyAlignment="1" applyProtection="1">
      <alignment horizontal="center" vertical="center"/>
      <protection hidden="1"/>
    </xf>
    <xf numFmtId="3" fontId="30" fillId="0" borderId="12" xfId="334" applyNumberFormat="1" applyFont="1" applyBorder="1" applyAlignment="1" applyProtection="1">
      <alignment horizontal="center" vertical="center"/>
      <protection hidden="1"/>
    </xf>
    <xf numFmtId="3" fontId="34" fillId="0" borderId="13" xfId="334" applyNumberFormat="1" applyFont="1" applyBorder="1" applyAlignment="1" applyProtection="1">
      <alignment horizontal="center" vertical="center"/>
      <protection hidden="1"/>
    </xf>
    <xf numFmtId="3" fontId="30" fillId="0" borderId="10" xfId="334" applyNumberFormat="1" applyFont="1" applyBorder="1" applyAlignment="1" applyProtection="1">
      <alignment horizontal="center" vertical="center"/>
      <protection hidden="1"/>
    </xf>
    <xf numFmtId="0" fontId="30" fillId="0" borderId="32" xfId="334" applyFont="1" applyBorder="1" applyAlignment="1" applyProtection="1">
      <alignment horizontal="center" vertical="center" wrapText="1"/>
      <protection hidden="1"/>
    </xf>
    <xf numFmtId="0" fontId="65" fillId="0" borderId="0" xfId="0" applyFont="1" applyAlignment="1"/>
    <xf numFmtId="0" fontId="0" fillId="0" borderId="0" xfId="0" applyAlignment="1"/>
    <xf numFmtId="0" fontId="68" fillId="49" borderId="0" xfId="334" applyFont="1" applyFill="1" applyAlignment="1">
      <alignment vertical="center"/>
    </xf>
    <xf numFmtId="0" fontId="30" fillId="0" borderId="10" xfId="334" applyNumberFormat="1" applyFont="1" applyBorder="1" applyAlignment="1" applyProtection="1">
      <alignment horizontal="center" vertical="center" wrapText="1"/>
      <protection hidden="1"/>
    </xf>
    <xf numFmtId="1" fontId="30" fillId="0" borderId="10" xfId="334" applyNumberFormat="1" applyFont="1" applyBorder="1" applyAlignment="1" applyProtection="1">
      <alignment horizontal="center" vertical="center"/>
      <protection hidden="1"/>
    </xf>
    <xf numFmtId="0" fontId="30" fillId="0" borderId="13" xfId="334" applyFont="1" applyBorder="1" applyAlignment="1" applyProtection="1">
      <alignment horizontal="center" vertical="center" wrapText="1"/>
      <protection hidden="1"/>
    </xf>
    <xf numFmtId="0" fontId="30" fillId="0" borderId="13" xfId="334" applyNumberFormat="1" applyFont="1" applyBorder="1" applyAlignment="1" applyProtection="1">
      <alignment horizontal="center" vertical="center" wrapText="1"/>
      <protection hidden="1"/>
    </xf>
    <xf numFmtId="3" fontId="30" fillId="0" borderId="13" xfId="334" applyNumberFormat="1" applyFont="1" applyFill="1" applyBorder="1" applyAlignment="1" applyProtection="1">
      <alignment horizontal="center" vertical="center" wrapText="1"/>
      <protection hidden="1"/>
    </xf>
    <xf numFmtId="2" fontId="30" fillId="0" borderId="10" xfId="334" applyNumberFormat="1" applyFont="1" applyBorder="1" applyAlignment="1" applyProtection="1">
      <alignment horizontal="center" vertical="center" wrapText="1"/>
      <protection hidden="1"/>
    </xf>
    <xf numFmtId="0" fontId="30" fillId="0" borderId="10" xfId="334" applyFont="1" applyBorder="1" applyAlignment="1" applyProtection="1">
      <alignment horizontal="center" vertical="center" wrapText="1"/>
      <protection hidden="1"/>
    </xf>
    <xf numFmtId="3" fontId="30" fillId="0" borderId="10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14" xfId="334" applyFont="1" applyBorder="1" applyAlignment="1" applyProtection="1">
      <alignment horizontal="center" vertical="center" wrapText="1"/>
      <protection hidden="1"/>
    </xf>
    <xf numFmtId="0" fontId="30" fillId="0" borderId="14" xfId="334" applyNumberFormat="1" applyFont="1" applyBorder="1" applyAlignment="1" applyProtection="1">
      <alignment horizontal="center" vertical="center" wrapText="1"/>
      <protection hidden="1"/>
    </xf>
    <xf numFmtId="3" fontId="30" fillId="0" borderId="14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>
      <alignment horizontal="center" vertical="center" wrapText="1"/>
    </xf>
    <xf numFmtId="2" fontId="30" fillId="0" borderId="10" xfId="0" applyNumberFormat="1" applyFont="1" applyBorder="1" applyAlignment="1">
      <alignment horizontal="center" vertical="center" wrapText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3" fontId="30" fillId="0" borderId="10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334" applyFont="1" applyBorder="1" applyAlignment="1" applyProtection="1">
      <alignment horizontal="center" vertical="center" wrapText="1"/>
      <protection hidden="1"/>
    </xf>
    <xf numFmtId="3" fontId="34" fillId="0" borderId="11" xfId="0" applyNumberFormat="1" applyFont="1" applyFill="1" applyBorder="1" applyAlignment="1">
      <alignment horizontal="center" vertical="center"/>
    </xf>
    <xf numFmtId="3" fontId="34" fillId="0" borderId="12" xfId="0" applyNumberFormat="1" applyFont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11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1" fontId="30" fillId="0" borderId="50" xfId="334" applyNumberFormat="1" applyFont="1" applyBorder="1" applyAlignment="1" applyProtection="1">
      <alignment horizontal="center" vertical="center" wrapText="1"/>
      <protection hidden="1"/>
    </xf>
    <xf numFmtId="1" fontId="30" fillId="0" borderId="34" xfId="334" applyNumberFormat="1" applyFont="1" applyBorder="1" applyAlignment="1" applyProtection="1">
      <alignment horizontal="center" vertical="center" wrapText="1"/>
      <protection hidden="1"/>
    </xf>
    <xf numFmtId="1" fontId="30" fillId="0" borderId="30" xfId="334" applyNumberFormat="1" applyFont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3" fontId="34" fillId="0" borderId="10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65" fillId="0" borderId="10" xfId="0" applyFont="1" applyBorder="1" applyAlignment="1"/>
    <xf numFmtId="1" fontId="57" fillId="0" borderId="14" xfId="0" applyNumberFormat="1" applyFont="1" applyFill="1" applyBorder="1" applyAlignment="1" applyProtection="1">
      <alignment horizontal="center" vertical="center"/>
      <protection hidden="1"/>
    </xf>
    <xf numFmtId="3" fontId="34" fillId="0" borderId="10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 wrapText="1"/>
    </xf>
    <xf numFmtId="3" fontId="34" fillId="0" borderId="13" xfId="0" applyNumberFormat="1" applyFont="1" applyBorder="1" applyAlignment="1" applyProtection="1">
      <alignment horizontal="center" vertical="center" wrapText="1"/>
      <protection hidden="1"/>
    </xf>
    <xf numFmtId="0" fontId="29" fillId="0" borderId="67" xfId="357" applyFont="1" applyBorder="1" applyAlignment="1">
      <alignment vertical="center"/>
    </xf>
    <xf numFmtId="0" fontId="30" fillId="0" borderId="67" xfId="330" applyFont="1" applyBorder="1" applyAlignment="1" applyProtection="1">
      <alignment vertical="center" wrapText="1"/>
      <protection hidden="1"/>
    </xf>
    <xf numFmtId="0" fontId="33" fillId="0" borderId="0" xfId="0" applyFont="1" applyFill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3" fontId="57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0" fontId="29" fillId="0" borderId="21" xfId="0" applyFont="1" applyFill="1" applyBorder="1" applyAlignment="1" applyProtection="1">
      <alignment horizontal="left" vertical="center" wrapText="1"/>
      <protection hidden="1"/>
    </xf>
    <xf numFmtId="2" fontId="81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64" fillId="0" borderId="0" xfId="0" applyFont="1" applyBorder="1" applyAlignment="1">
      <alignment wrapText="1"/>
    </xf>
    <xf numFmtId="3" fontId="30" fillId="0" borderId="0" xfId="0" applyNumberFormat="1" applyFont="1" applyAlignment="1"/>
    <xf numFmtId="0" fontId="29" fillId="58" borderId="24" xfId="0" applyFont="1" applyFill="1" applyBorder="1" applyAlignment="1" applyProtection="1">
      <alignment vertical="top" wrapText="1"/>
      <protection hidden="1"/>
    </xf>
    <xf numFmtId="0" fontId="71" fillId="58" borderId="0" xfId="0" applyFont="1" applyFill="1" applyBorder="1" applyAlignment="1" applyProtection="1">
      <alignment vertical="top" wrapText="1"/>
      <protection hidden="1"/>
    </xf>
    <xf numFmtId="0" fontId="65" fillId="0" borderId="19" xfId="0" applyFont="1" applyFill="1" applyBorder="1" applyAlignment="1">
      <alignment vertical="center" wrapText="1"/>
    </xf>
    <xf numFmtId="166" fontId="65" fillId="0" borderId="30" xfId="0" applyNumberFormat="1" applyFont="1" applyBorder="1" applyAlignment="1">
      <alignment horizontal="center" vertical="center"/>
    </xf>
    <xf numFmtId="0" fontId="29" fillId="0" borderId="0" xfId="0" applyFont="1" applyBorder="1" applyAlignment="1" applyProtection="1">
      <alignment horizontal="left" wrapText="1"/>
      <protection hidden="1"/>
    </xf>
    <xf numFmtId="0" fontId="81" fillId="0" borderId="26" xfId="0" applyFont="1" applyBorder="1" applyAlignment="1" applyProtection="1">
      <alignment horizontal="center" vertical="center" wrapText="1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29" fillId="0" borderId="18" xfId="330" applyFont="1" applyBorder="1" applyAlignment="1" applyProtection="1">
      <alignment horizontal="center" vertical="center" wrapText="1"/>
      <protection hidden="1"/>
    </xf>
    <xf numFmtId="166" fontId="30" fillId="0" borderId="17" xfId="0" applyNumberFormat="1" applyFont="1" applyFill="1" applyBorder="1" applyAlignment="1" applyProtection="1">
      <alignment horizontal="center" vertical="center"/>
      <protection hidden="1"/>
    </xf>
    <xf numFmtId="0" fontId="81" fillId="0" borderId="10" xfId="0" applyFont="1" applyBorder="1" applyAlignment="1">
      <alignment horizontal="center" vertical="center"/>
    </xf>
    <xf numFmtId="0" fontId="81" fillId="0" borderId="10" xfId="0" applyFont="1" applyBorder="1" applyAlignment="1">
      <alignment horizontal="center" vertical="center" wrapText="1"/>
    </xf>
    <xf numFmtId="9" fontId="41" fillId="0" borderId="0" xfId="373" applyFont="1" applyBorder="1" applyAlignment="1">
      <alignment horizontal="center" vertical="center"/>
    </xf>
    <xf numFmtId="0" fontId="70" fillId="52" borderId="10" xfId="0" applyFont="1" applyFill="1" applyBorder="1" applyAlignment="1" applyProtection="1">
      <alignment horizontal="center" vertical="center" wrapText="1"/>
      <protection hidden="1"/>
    </xf>
    <xf numFmtId="0" fontId="81" fillId="0" borderId="17" xfId="0" applyFont="1" applyFill="1" applyBorder="1" applyAlignment="1" applyProtection="1">
      <alignment horizontal="center" vertical="center" wrapText="1"/>
      <protection hidden="1"/>
    </xf>
    <xf numFmtId="0" fontId="81" fillId="0" borderId="12" xfId="0" applyFont="1" applyFill="1" applyBorder="1" applyAlignment="1" applyProtection="1">
      <alignment horizontal="center" vertical="center" wrapText="1"/>
      <protection hidden="1"/>
    </xf>
    <xf numFmtId="0" fontId="81" fillId="0" borderId="15" xfId="0" applyFont="1" applyFill="1" applyBorder="1" applyAlignment="1" applyProtection="1">
      <alignment horizontal="center" vertical="center" wrapText="1"/>
      <protection hidden="1"/>
    </xf>
    <xf numFmtId="166" fontId="81" fillId="0" borderId="11" xfId="0" applyNumberFormat="1" applyFont="1" applyFill="1" applyBorder="1" applyAlignment="1" applyProtection="1">
      <alignment horizontal="center" vertical="center"/>
      <protection hidden="1"/>
    </xf>
    <xf numFmtId="166" fontId="81" fillId="0" borderId="13" xfId="0" applyNumberFormat="1" applyFont="1" applyFill="1" applyBorder="1" applyAlignment="1" applyProtection="1">
      <alignment horizontal="center" vertical="center"/>
      <protection hidden="1"/>
    </xf>
    <xf numFmtId="166" fontId="81" fillId="0" borderId="20" xfId="0" applyNumberFormat="1" applyFont="1" applyFill="1" applyBorder="1" applyAlignment="1" applyProtection="1">
      <alignment horizontal="center" vertical="center"/>
      <protection hidden="1"/>
    </xf>
    <xf numFmtId="0" fontId="79" fillId="0" borderId="0" xfId="0" applyFont="1" applyBorder="1" applyAlignment="1" applyProtection="1">
      <alignment vertical="top"/>
      <protection hidden="1"/>
    </xf>
    <xf numFmtId="0" fontId="79" fillId="0" borderId="0" xfId="0" applyFont="1" applyBorder="1" applyAlignment="1">
      <alignment vertical="top" wrapText="1"/>
    </xf>
    <xf numFmtId="166" fontId="81" fillId="0" borderId="17" xfId="0" applyNumberFormat="1" applyFont="1" applyFill="1" applyBorder="1" applyAlignment="1" applyProtection="1">
      <alignment horizontal="center" vertical="center"/>
      <protection hidden="1"/>
    </xf>
    <xf numFmtId="166" fontId="81" fillId="0" borderId="15" xfId="0" applyNumberFormat="1" applyFont="1" applyFill="1" applyBorder="1" applyAlignment="1" applyProtection="1">
      <alignment horizontal="center" vertical="center"/>
      <protection hidden="1"/>
    </xf>
    <xf numFmtId="2" fontId="81" fillId="0" borderId="10" xfId="0" applyNumberFormat="1" applyFont="1" applyBorder="1" applyAlignment="1" applyProtection="1">
      <alignment horizontal="center" vertical="center" wrapText="1"/>
      <protection hidden="1"/>
    </xf>
    <xf numFmtId="2" fontId="81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>
      <alignment horizontal="center" vertical="center" wrapText="1"/>
    </xf>
    <xf numFmtId="0" fontId="116" fillId="0" borderId="0" xfId="0" applyFont="1"/>
    <xf numFmtId="1" fontId="32" fillId="0" borderId="0" xfId="0" applyNumberFormat="1" applyFont="1"/>
    <xf numFmtId="0" fontId="116" fillId="0" borderId="0" xfId="0" applyFont="1" applyAlignment="1"/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65" fillId="0" borderId="0" xfId="0" applyFont="1" applyAlignment="1">
      <alignment horizontal="left"/>
    </xf>
    <xf numFmtId="0" fontId="29" fillId="52" borderId="10" xfId="0" applyFont="1" applyFill="1" applyBorder="1" applyAlignment="1" applyProtection="1">
      <alignment horizontal="center" vertical="center" wrapText="1"/>
      <protection hidden="1"/>
    </xf>
    <xf numFmtId="0" fontId="29" fillId="58" borderId="26" xfId="0" applyFont="1" applyFill="1" applyBorder="1" applyAlignment="1">
      <alignment horizontal="center" vertical="center" wrapText="1"/>
    </xf>
    <xf numFmtId="0" fontId="30" fillId="58" borderId="15" xfId="0" applyFont="1" applyFill="1" applyBorder="1" applyAlignment="1">
      <alignment horizontal="center" vertical="center" wrapText="1"/>
    </xf>
    <xf numFmtId="2" fontId="30" fillId="58" borderId="10" xfId="0" applyNumberFormat="1" applyFont="1" applyFill="1" applyBorder="1" applyAlignment="1">
      <alignment horizontal="center" vertical="center" wrapText="1"/>
    </xf>
    <xf numFmtId="2" fontId="30" fillId="58" borderId="17" xfId="0" applyNumberFormat="1" applyFont="1" applyFill="1" applyBorder="1" applyAlignment="1">
      <alignment horizontal="center" vertical="center" wrapText="1"/>
    </xf>
    <xf numFmtId="166" fontId="30" fillId="58" borderId="10" xfId="0" applyNumberFormat="1" applyFont="1" applyFill="1" applyBorder="1" applyAlignment="1" applyProtection="1">
      <alignment horizontal="center" vertical="center" wrapText="1"/>
      <protection hidden="1"/>
    </xf>
    <xf numFmtId="2" fontId="30" fillId="58" borderId="11" xfId="0" applyNumberFormat="1" applyFont="1" applyFill="1" applyBorder="1" applyAlignment="1">
      <alignment horizontal="center" vertical="center" wrapText="1"/>
    </xf>
    <xf numFmtId="2" fontId="30" fillId="58" borderId="13" xfId="0" applyNumberFormat="1" applyFont="1" applyFill="1" applyBorder="1" applyAlignment="1">
      <alignment horizontal="center" vertical="center" wrapText="1"/>
    </xf>
    <xf numFmtId="0" fontId="30" fillId="0" borderId="24" xfId="0" applyFont="1" applyBorder="1" applyAlignment="1">
      <alignment vertical="center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46" borderId="26" xfId="0" applyFont="1" applyFill="1" applyBorder="1" applyAlignment="1" applyProtection="1">
      <alignment horizontal="center" vertical="center" wrapText="1"/>
      <protection hidden="1"/>
    </xf>
    <xf numFmtId="0" fontId="29" fillId="46" borderId="28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>
      <alignment horizontal="center" vertical="center" wrapText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>
      <alignment horizontal="center" vertical="center" wrapText="1"/>
    </xf>
    <xf numFmtId="0" fontId="30" fillId="0" borderId="10" xfId="334" applyFont="1" applyBorder="1" applyAlignment="1" applyProtection="1">
      <alignment horizontal="center" vertical="center" wrapText="1"/>
      <protection hidden="1"/>
    </xf>
    <xf numFmtId="3" fontId="34" fillId="0" borderId="10" xfId="334" applyNumberFormat="1" applyFont="1" applyBorder="1" applyAlignment="1">
      <alignment horizontal="center" vertical="center"/>
    </xf>
    <xf numFmtId="3" fontId="30" fillId="0" borderId="10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20" xfId="330" applyFont="1" applyBorder="1" applyAlignment="1" applyProtection="1">
      <alignment horizontal="center" vertical="center" wrapText="1"/>
      <protection hidden="1"/>
    </xf>
    <xf numFmtId="14" fontId="30" fillId="0" borderId="16" xfId="0" applyNumberFormat="1" applyFont="1" applyBorder="1" applyAlignment="1">
      <alignment horizontal="left"/>
    </xf>
    <xf numFmtId="0" fontId="81" fillId="0" borderId="76" xfId="0" applyFont="1" applyFill="1" applyBorder="1" applyAlignment="1">
      <alignment vertical="center" wrapText="1"/>
    </xf>
    <xf numFmtId="0" fontId="113" fillId="0" borderId="76" xfId="0" applyFont="1" applyFill="1" applyBorder="1" applyAlignment="1">
      <alignment vertical="center" wrapText="1"/>
    </xf>
    <xf numFmtId="14" fontId="30" fillId="0" borderId="0" xfId="0" applyNumberFormat="1" applyFont="1" applyBorder="1" applyAlignment="1"/>
    <xf numFmtId="1" fontId="65" fillId="0" borderId="0" xfId="0" applyNumberFormat="1" applyFont="1" applyAlignment="1">
      <alignment horizontal="center" vertical="center"/>
    </xf>
    <xf numFmtId="0" fontId="29" fillId="60" borderId="10" xfId="0" applyFont="1" applyFill="1" applyBorder="1" applyAlignment="1" applyProtection="1">
      <alignment horizontal="center" vertical="center" wrapText="1"/>
      <protection hidden="1"/>
    </xf>
    <xf numFmtId="3" fontId="29" fillId="60" borderId="10" xfId="0" applyNumberFormat="1" applyFont="1" applyFill="1" applyBorder="1" applyAlignment="1" applyProtection="1">
      <alignment horizontal="center" vertical="center" wrapText="1"/>
      <protection hidden="1"/>
    </xf>
    <xf numFmtId="166" fontId="30" fillId="60" borderId="12" xfId="0" applyNumberFormat="1" applyFont="1" applyFill="1" applyBorder="1" applyAlignment="1" applyProtection="1">
      <alignment horizontal="center" vertical="center"/>
      <protection hidden="1"/>
    </xf>
    <xf numFmtId="0" fontId="87" fillId="60" borderId="12" xfId="0" applyFont="1" applyFill="1" applyBorder="1" applyAlignment="1" applyProtection="1">
      <alignment horizontal="center" vertical="center"/>
      <protection hidden="1"/>
    </xf>
    <xf numFmtId="0" fontId="88" fillId="60" borderId="12" xfId="0" applyFont="1" applyFill="1" applyBorder="1" applyAlignment="1" applyProtection="1">
      <alignment horizontal="center" vertical="center"/>
      <protection hidden="1"/>
    </xf>
    <xf numFmtId="2" fontId="87" fillId="60" borderId="12" xfId="0" applyNumberFormat="1" applyFont="1" applyFill="1" applyBorder="1" applyAlignment="1" applyProtection="1">
      <alignment horizontal="center" vertical="center"/>
      <protection hidden="1"/>
    </xf>
    <xf numFmtId="1" fontId="87" fillId="60" borderId="12" xfId="0" applyNumberFormat="1" applyFont="1" applyFill="1" applyBorder="1" applyAlignment="1" applyProtection="1">
      <alignment horizontal="center" vertical="center"/>
      <protection hidden="1"/>
    </xf>
    <xf numFmtId="1" fontId="30" fillId="60" borderId="12" xfId="0" applyNumberFormat="1" applyFont="1" applyFill="1" applyBorder="1" applyAlignment="1" applyProtection="1">
      <alignment horizontal="center" vertical="center" wrapText="1"/>
      <protection hidden="1"/>
    </xf>
    <xf numFmtId="1" fontId="30" fillId="60" borderId="20" xfId="0" applyNumberFormat="1" applyFont="1" applyFill="1" applyBorder="1" applyAlignment="1" applyProtection="1">
      <alignment horizontal="center" vertical="center" wrapText="1"/>
      <protection hidden="1"/>
    </xf>
    <xf numFmtId="3" fontId="87" fillId="60" borderId="12" xfId="0" applyNumberFormat="1" applyFont="1" applyFill="1" applyBorder="1" applyAlignment="1" applyProtection="1">
      <alignment horizontal="center" vertical="center" wrapText="1"/>
      <protection hidden="1"/>
    </xf>
    <xf numFmtId="0" fontId="30" fillId="60" borderId="12" xfId="0" applyNumberFormat="1" applyFont="1" applyFill="1" applyBorder="1" applyAlignment="1" applyProtection="1">
      <alignment horizontal="center" vertical="center" wrapText="1"/>
      <protection hidden="1"/>
    </xf>
    <xf numFmtId="1" fontId="34" fillId="60" borderId="20" xfId="0" applyNumberFormat="1" applyFont="1" applyFill="1" applyBorder="1" applyAlignment="1" applyProtection="1">
      <alignment horizontal="center" vertical="center" wrapText="1"/>
      <protection hidden="1"/>
    </xf>
    <xf numFmtId="0" fontId="70" fillId="60" borderId="10" xfId="0" applyFont="1" applyFill="1" applyBorder="1" applyAlignment="1" applyProtection="1">
      <alignment horizontal="center" vertical="center" wrapText="1"/>
      <protection hidden="1"/>
    </xf>
    <xf numFmtId="0" fontId="29" fillId="60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60" borderId="26" xfId="0" applyFont="1" applyFill="1" applyBorder="1" applyAlignment="1" applyProtection="1">
      <alignment vertical="center" wrapText="1"/>
      <protection hidden="1"/>
    </xf>
    <xf numFmtId="0" fontId="29" fillId="60" borderId="10" xfId="0" applyFont="1" applyFill="1" applyBorder="1" applyAlignment="1">
      <alignment horizontal="center" vertical="center"/>
    </xf>
    <xf numFmtId="0" fontId="29" fillId="60" borderId="17" xfId="0" applyFont="1" applyFill="1" applyBorder="1" applyAlignment="1">
      <alignment horizontal="center" vertical="center" wrapText="1"/>
    </xf>
    <xf numFmtId="0" fontId="29" fillId="60" borderId="26" xfId="0" applyFont="1" applyFill="1" applyBorder="1" applyAlignment="1">
      <alignment horizontal="center" vertical="center"/>
    </xf>
    <xf numFmtId="0" fontId="29" fillId="61" borderId="10" xfId="0" applyFont="1" applyFill="1" applyBorder="1" applyAlignment="1" applyProtection="1">
      <alignment horizontal="right" vertical="center"/>
      <protection hidden="1"/>
    </xf>
    <xf numFmtId="0" fontId="29" fillId="61" borderId="10" xfId="0" applyFont="1" applyFill="1" applyBorder="1" applyAlignment="1" applyProtection="1">
      <alignment horizontal="right" vertical="center" wrapText="1"/>
      <protection hidden="1"/>
    </xf>
    <xf numFmtId="0" fontId="47" fillId="61" borderId="28" xfId="357" applyFont="1" applyFill="1" applyBorder="1" applyAlignment="1">
      <alignment horizontal="center" vertical="center" wrapText="1"/>
    </xf>
    <xf numFmtId="0" fontId="31" fillId="61" borderId="10" xfId="0" applyFont="1" applyFill="1" applyBorder="1" applyAlignment="1">
      <alignment horizontal="center" vertical="center"/>
    </xf>
    <xf numFmtId="0" fontId="40" fillId="61" borderId="10" xfId="0" applyFont="1" applyFill="1" applyBorder="1" applyAlignment="1">
      <alignment horizontal="center" vertical="center" wrapText="1"/>
    </xf>
    <xf numFmtId="0" fontId="29" fillId="61" borderId="10" xfId="0" applyFont="1" applyFill="1" applyBorder="1" applyAlignment="1">
      <alignment horizontal="center" vertical="center" wrapText="1"/>
    </xf>
    <xf numFmtId="0" fontId="70" fillId="59" borderId="26" xfId="334" applyFont="1" applyFill="1" applyBorder="1" applyAlignment="1" applyProtection="1">
      <alignment horizontal="right" vertical="center" wrapText="1"/>
      <protection hidden="1"/>
    </xf>
    <xf numFmtId="0" fontId="29" fillId="59" borderId="26" xfId="330" applyFont="1" applyFill="1" applyBorder="1" applyAlignment="1" applyProtection="1">
      <alignment horizontal="center" vertical="center" wrapText="1"/>
      <protection hidden="1"/>
    </xf>
    <xf numFmtId="0" fontId="29" fillId="59" borderId="10" xfId="330" applyFont="1" applyFill="1" applyBorder="1" applyAlignment="1" applyProtection="1">
      <alignment horizontal="center" vertical="center" wrapText="1"/>
      <protection hidden="1"/>
    </xf>
    <xf numFmtId="0" fontId="29" fillId="59" borderId="10" xfId="334" applyFont="1" applyFill="1" applyBorder="1" applyAlignment="1" applyProtection="1">
      <alignment horizontal="center" vertical="center" wrapText="1"/>
      <protection hidden="1"/>
    </xf>
    <xf numFmtId="0" fontId="1" fillId="62" borderId="0" xfId="334" applyFill="1"/>
    <xf numFmtId="0" fontId="83" fillId="62" borderId="19" xfId="0" applyFont="1" applyFill="1" applyBorder="1" applyAlignment="1">
      <alignment horizontal="left" vertical="center"/>
    </xf>
    <xf numFmtId="0" fontId="30" fillId="62" borderId="0" xfId="334" applyFont="1" applyFill="1" applyBorder="1" applyAlignment="1" applyProtection="1">
      <alignment vertical="center" wrapText="1"/>
      <protection hidden="1"/>
    </xf>
    <xf numFmtId="0" fontId="30" fillId="62" borderId="24" xfId="334" applyFont="1" applyFill="1" applyBorder="1" applyAlignment="1" applyProtection="1">
      <alignment vertical="center" wrapText="1"/>
      <protection hidden="1"/>
    </xf>
    <xf numFmtId="0" fontId="1" fillId="62" borderId="19" xfId="334" applyFill="1" applyBorder="1"/>
    <xf numFmtId="0" fontId="30" fillId="62" borderId="19" xfId="330" applyFont="1" applyFill="1" applyBorder="1" applyAlignment="1" applyProtection="1">
      <alignment horizontal="center" vertical="center" wrapText="1"/>
      <protection hidden="1"/>
    </xf>
    <xf numFmtId="0" fontId="34" fillId="62" borderId="19" xfId="334" applyFont="1" applyFill="1" applyBorder="1" applyAlignment="1" applyProtection="1">
      <alignment horizontal="center" vertical="center"/>
      <protection hidden="1"/>
    </xf>
    <xf numFmtId="0" fontId="29" fillId="61" borderId="10" xfId="0" applyFont="1" applyFill="1" applyBorder="1" applyAlignment="1">
      <alignment horizontal="center" vertical="center"/>
    </xf>
    <xf numFmtId="0" fontId="29" fillId="61" borderId="17" xfId="0" applyFont="1" applyFill="1" applyBorder="1" applyAlignment="1">
      <alignment horizontal="center" vertical="center"/>
    </xf>
    <xf numFmtId="0" fontId="29" fillId="0" borderId="0" xfId="0" applyFont="1" applyBorder="1" applyAlignment="1" applyProtection="1">
      <alignment horizontal="left" wrapText="1"/>
      <protection hidden="1"/>
    </xf>
    <xf numFmtId="9" fontId="41" fillId="0" borderId="26" xfId="373" applyFont="1" applyBorder="1" applyAlignment="1">
      <alignment horizontal="center" vertical="center"/>
    </xf>
    <xf numFmtId="9" fontId="41" fillId="0" borderId="18" xfId="373" applyFont="1" applyBorder="1" applyAlignment="1">
      <alignment horizontal="center" vertical="center"/>
    </xf>
    <xf numFmtId="9" fontId="41" fillId="0" borderId="28" xfId="373" applyFont="1" applyBorder="1" applyAlignment="1">
      <alignment horizontal="center" vertical="center"/>
    </xf>
    <xf numFmtId="0" fontId="29" fillId="60" borderId="21" xfId="0" applyFont="1" applyFill="1" applyBorder="1" applyAlignment="1" applyProtection="1">
      <alignment horizontal="center" vertical="center" wrapText="1"/>
      <protection hidden="1"/>
    </xf>
    <xf numFmtId="0" fontId="29" fillId="60" borderId="22" xfId="0" applyFont="1" applyFill="1" applyBorder="1" applyAlignment="1" applyProtection="1">
      <alignment horizontal="center" vertical="center" wrapText="1"/>
      <protection hidden="1"/>
    </xf>
    <xf numFmtId="0" fontId="70" fillId="60" borderId="26" xfId="0" applyFont="1" applyFill="1" applyBorder="1" applyAlignment="1">
      <alignment horizontal="center" vertical="center" wrapText="1"/>
    </xf>
    <xf numFmtId="0" fontId="70" fillId="60" borderId="28" xfId="0" applyFont="1" applyFill="1" applyBorder="1" applyAlignment="1">
      <alignment horizontal="center" vertical="center" wrapText="1"/>
    </xf>
    <xf numFmtId="0" fontId="29" fillId="60" borderId="25" xfId="0" applyFont="1" applyFill="1" applyBorder="1" applyAlignment="1" applyProtection="1">
      <alignment horizontal="center" vertical="center" wrapText="1"/>
      <protection hidden="1"/>
    </xf>
    <xf numFmtId="0" fontId="29" fillId="60" borderId="35" xfId="0" applyFont="1" applyFill="1" applyBorder="1" applyAlignment="1" applyProtection="1">
      <alignment horizontal="center" vertical="center" wrapText="1"/>
      <protection hidden="1"/>
    </xf>
    <xf numFmtId="0" fontId="70" fillId="60" borderId="17" xfId="0" applyFont="1" applyFill="1" applyBorder="1" applyAlignment="1" applyProtection="1">
      <alignment horizontal="center" vertical="center" wrapText="1"/>
      <protection hidden="1"/>
    </xf>
    <xf numFmtId="0" fontId="70" fillId="60" borderId="15" xfId="0" applyFont="1" applyFill="1" applyBorder="1" applyAlignment="1" applyProtection="1">
      <alignment horizontal="center" vertical="center" wrapText="1"/>
      <protection hidden="1"/>
    </xf>
    <xf numFmtId="0" fontId="29" fillId="0" borderId="17" xfId="0" applyFont="1" applyFill="1" applyBorder="1" applyAlignment="1" applyProtection="1">
      <alignment horizontal="center" vertical="center" wrapText="1"/>
      <protection hidden="1"/>
    </xf>
    <xf numFmtId="0" fontId="29" fillId="0" borderId="20" xfId="0" applyFont="1" applyFill="1" applyBorder="1" applyAlignment="1" applyProtection="1">
      <alignment horizontal="center" vertical="center" wrapText="1"/>
      <protection hidden="1"/>
    </xf>
    <xf numFmtId="0" fontId="29" fillId="0" borderId="15" xfId="0" applyFont="1" applyFill="1" applyBorder="1" applyAlignment="1" applyProtection="1">
      <alignment horizontal="center" vertical="center" wrapText="1"/>
      <protection hidden="1"/>
    </xf>
    <xf numFmtId="0" fontId="83" fillId="62" borderId="0" xfId="0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 vertical="center" wrapText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65" fillId="0" borderId="0" xfId="0" applyFont="1" applyBorder="1" applyAlignment="1">
      <alignment horizontal="center" vertical="center"/>
    </xf>
    <xf numFmtId="3" fontId="53" fillId="0" borderId="0" xfId="0" applyNumberFormat="1" applyFont="1" applyFill="1" applyBorder="1" applyAlignment="1" applyProtection="1">
      <alignment horizontal="center" vertical="center"/>
      <protection hidden="1"/>
    </xf>
    <xf numFmtId="0" fontId="36" fillId="0" borderId="16" xfId="356" applyFont="1" applyBorder="1" applyAlignment="1" applyProtection="1">
      <alignment horizontal="center" vertical="center"/>
      <protection hidden="1"/>
    </xf>
    <xf numFmtId="0" fontId="29" fillId="47" borderId="10" xfId="0" applyFont="1" applyFill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center" vertical="center" wrapText="1"/>
      <protection hidden="1"/>
    </xf>
    <xf numFmtId="0" fontId="29" fillId="0" borderId="15" xfId="0" applyFont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0" borderId="20" xfId="0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20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Fill="1" applyBorder="1" applyAlignment="1" applyProtection="1">
      <alignment horizontal="center" vertical="center" wrapText="1"/>
      <protection hidden="1"/>
    </xf>
    <xf numFmtId="14" fontId="30" fillId="0" borderId="16" xfId="0" applyNumberFormat="1" applyFont="1" applyBorder="1" applyAlignment="1">
      <alignment horizontal="left"/>
    </xf>
    <xf numFmtId="3" fontId="53" fillId="0" borderId="17" xfId="0" applyNumberFormat="1" applyFont="1" applyFill="1" applyBorder="1" applyAlignment="1" applyProtection="1">
      <alignment horizontal="center" vertical="center"/>
      <protection hidden="1"/>
    </xf>
    <xf numFmtId="3" fontId="53" fillId="0" borderId="20" xfId="0" applyNumberFormat="1" applyFont="1" applyFill="1" applyBorder="1" applyAlignment="1" applyProtection="1">
      <alignment horizontal="center" vertical="center"/>
      <protection hidden="1"/>
    </xf>
    <xf numFmtId="3" fontId="53" fillId="0" borderId="15" xfId="0" applyNumberFormat="1" applyFont="1" applyFill="1" applyBorder="1" applyAlignment="1" applyProtection="1">
      <alignment horizontal="center" vertical="center"/>
      <protection hidden="1"/>
    </xf>
    <xf numFmtId="0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29" fillId="46" borderId="21" xfId="0" applyFont="1" applyFill="1" applyBorder="1" applyAlignment="1" applyProtection="1">
      <alignment horizontal="center" vertical="center" wrapText="1"/>
      <protection hidden="1"/>
    </xf>
    <xf numFmtId="0" fontId="29" fillId="46" borderId="19" xfId="0" applyFont="1" applyFill="1" applyBorder="1" applyAlignment="1" applyProtection="1">
      <alignment horizontal="center" vertical="center" wrapText="1"/>
      <protection hidden="1"/>
    </xf>
    <xf numFmtId="0" fontId="29" fillId="46" borderId="22" xfId="0" applyFont="1" applyFill="1" applyBorder="1" applyAlignment="1" applyProtection="1">
      <alignment horizontal="center" vertical="center" wrapText="1"/>
      <protection hidden="1"/>
    </xf>
    <xf numFmtId="0" fontId="29" fillId="46" borderId="23" xfId="0" applyFont="1" applyFill="1" applyBorder="1" applyAlignment="1" applyProtection="1">
      <alignment horizontal="center" vertical="center" wrapText="1"/>
      <protection hidden="1"/>
    </xf>
    <xf numFmtId="0" fontId="29" fillId="46" borderId="0" xfId="0" applyFont="1" applyFill="1" applyBorder="1" applyAlignment="1" applyProtection="1">
      <alignment horizontal="center" vertical="center" wrapText="1"/>
      <protection hidden="1"/>
    </xf>
    <xf numFmtId="0" fontId="29" fillId="46" borderId="24" xfId="0" applyFont="1" applyFill="1" applyBorder="1" applyAlignment="1" applyProtection="1">
      <alignment horizontal="center" vertical="center" wrapText="1"/>
      <protection hidden="1"/>
    </xf>
    <xf numFmtId="0" fontId="29" fillId="46" borderId="25" xfId="0" applyFont="1" applyFill="1" applyBorder="1" applyAlignment="1" applyProtection="1">
      <alignment horizontal="center" vertical="center" wrapText="1"/>
      <protection hidden="1"/>
    </xf>
    <xf numFmtId="0" fontId="29" fillId="46" borderId="16" xfId="0" applyFont="1" applyFill="1" applyBorder="1" applyAlignment="1" applyProtection="1">
      <alignment horizontal="center" vertical="center" wrapText="1"/>
      <protection hidden="1"/>
    </xf>
    <xf numFmtId="0" fontId="29" fillId="46" borderId="35" xfId="0" applyFont="1" applyFill="1" applyBorder="1" applyAlignment="1" applyProtection="1">
      <alignment horizontal="center" vertical="center" wrapText="1"/>
      <protection hidden="1"/>
    </xf>
    <xf numFmtId="0" fontId="30" fillId="0" borderId="17" xfId="0" applyFont="1" applyBorder="1" applyAlignment="1" applyProtection="1">
      <alignment horizontal="center" vertical="center" wrapText="1"/>
      <protection hidden="1"/>
    </xf>
    <xf numFmtId="0" fontId="30" fillId="0" borderId="20" xfId="0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Alignment="1" applyProtection="1">
      <alignment horizontal="center" vertical="center" wrapText="1"/>
      <protection hidden="1"/>
    </xf>
    <xf numFmtId="2" fontId="30" fillId="0" borderId="17" xfId="0" applyNumberFormat="1" applyFont="1" applyFill="1" applyBorder="1" applyAlignment="1" applyProtection="1">
      <alignment horizontal="center" vertical="center"/>
      <protection hidden="1"/>
    </xf>
    <xf numFmtId="2" fontId="30" fillId="0" borderId="20" xfId="0" applyNumberFormat="1" applyFont="1" applyFill="1" applyBorder="1" applyAlignment="1" applyProtection="1">
      <alignment horizontal="center" vertical="center"/>
      <protection hidden="1"/>
    </xf>
    <xf numFmtId="2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60" borderId="17" xfId="0" applyFont="1" applyFill="1" applyBorder="1" applyAlignment="1" applyProtection="1">
      <alignment horizontal="center" vertical="center"/>
      <protection hidden="1"/>
    </xf>
    <xf numFmtId="0" fontId="29" fillId="60" borderId="15" xfId="0" applyFont="1" applyFill="1" applyBorder="1" applyAlignment="1" applyProtection="1">
      <alignment horizontal="center" vertical="center"/>
      <protection hidden="1"/>
    </xf>
    <xf numFmtId="0" fontId="29" fillId="60" borderId="10" xfId="0" applyFont="1" applyFill="1" applyBorder="1" applyAlignment="1" applyProtection="1">
      <alignment horizontal="center" vertical="center" wrapText="1"/>
      <protection hidden="1"/>
    </xf>
    <xf numFmtId="0" fontId="29" fillId="60" borderId="17" xfId="0" applyFont="1" applyFill="1" applyBorder="1" applyAlignment="1" applyProtection="1">
      <alignment horizontal="center" vertical="center" wrapText="1"/>
      <protection hidden="1"/>
    </xf>
    <xf numFmtId="0" fontId="29" fillId="60" borderId="15" xfId="0" applyFont="1" applyFill="1" applyBorder="1" applyAlignment="1" applyProtection="1">
      <alignment horizontal="center" vertical="center" wrapText="1"/>
      <protection hidden="1"/>
    </xf>
    <xf numFmtId="0" fontId="29" fillId="60" borderId="23" xfId="0" applyFont="1" applyFill="1" applyBorder="1" applyAlignment="1" applyProtection="1">
      <alignment horizontal="center" vertical="center" wrapText="1"/>
      <protection hidden="1"/>
    </xf>
    <xf numFmtId="0" fontId="29" fillId="60" borderId="24" xfId="0" applyFont="1" applyFill="1" applyBorder="1" applyAlignment="1" applyProtection="1">
      <alignment horizontal="center" vertical="center" wrapText="1"/>
      <protection hidden="1"/>
    </xf>
    <xf numFmtId="0" fontId="29" fillId="0" borderId="24" xfId="0" applyFont="1" applyBorder="1" applyAlignment="1" applyProtection="1">
      <alignment horizontal="center" vertical="center" wrapText="1"/>
      <protection hidden="1"/>
    </xf>
    <xf numFmtId="0" fontId="83" fillId="62" borderId="19" xfId="0" applyFont="1" applyFill="1" applyBorder="1" applyAlignment="1">
      <alignment horizontal="center" vertical="center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3" fillId="0" borderId="17" xfId="0" applyFont="1" applyFill="1" applyBorder="1" applyAlignment="1" applyProtection="1">
      <alignment horizontal="center" vertical="center" wrapText="1"/>
      <protection hidden="1"/>
    </xf>
    <xf numFmtId="0" fontId="33" fillId="0" borderId="20" xfId="0" applyFont="1" applyFill="1" applyBorder="1" applyAlignment="1" applyProtection="1">
      <alignment horizontal="center" vertical="center" wrapText="1"/>
      <protection hidden="1"/>
    </xf>
    <xf numFmtId="0" fontId="82" fillId="0" borderId="20" xfId="0" applyFont="1" applyFill="1" applyBorder="1" applyAlignment="1" applyProtection="1">
      <alignment horizontal="left" vertical="top" wrapText="1"/>
      <protection hidden="1"/>
    </xf>
    <xf numFmtId="0" fontId="82" fillId="0" borderId="15" xfId="0" applyFont="1" applyFill="1" applyBorder="1" applyAlignment="1" applyProtection="1">
      <alignment horizontal="left" vertical="top" wrapText="1"/>
      <protection hidden="1"/>
    </xf>
    <xf numFmtId="3" fontId="57" fillId="0" borderId="17" xfId="0" applyNumberFormat="1" applyFont="1" applyFill="1" applyBorder="1" applyAlignment="1" applyProtection="1">
      <alignment horizontal="center" vertical="center"/>
      <protection hidden="1"/>
    </xf>
    <xf numFmtId="3" fontId="57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0" borderId="10" xfId="0" applyFont="1" applyBorder="1" applyAlignment="1" applyProtection="1">
      <alignment horizontal="left" vertical="center" wrapText="1"/>
      <protection hidden="1"/>
    </xf>
    <xf numFmtId="0" fontId="81" fillId="0" borderId="17" xfId="0" applyFont="1" applyBorder="1" applyAlignment="1" applyProtection="1">
      <alignment horizontal="center" vertical="center" wrapText="1"/>
      <protection hidden="1"/>
    </xf>
    <xf numFmtId="0" fontId="81" fillId="0" borderId="15" xfId="0" applyFont="1" applyBorder="1" applyAlignment="1" applyProtection="1">
      <alignment horizontal="center" vertical="center" wrapText="1"/>
      <protection hidden="1"/>
    </xf>
    <xf numFmtId="0" fontId="81" fillId="0" borderId="17" xfId="0" applyFont="1" applyBorder="1" applyAlignment="1">
      <alignment horizontal="left" vertical="center" wrapText="1"/>
    </xf>
    <xf numFmtId="0" fontId="81" fillId="0" borderId="15" xfId="0" applyFont="1" applyBorder="1" applyAlignment="1">
      <alignment horizontal="left" vertical="center"/>
    </xf>
    <xf numFmtId="0" fontId="29" fillId="46" borderId="26" xfId="0" applyFont="1" applyFill="1" applyBorder="1" applyAlignment="1" applyProtection="1">
      <alignment horizontal="left" vertical="center" wrapText="1"/>
      <protection hidden="1"/>
    </xf>
    <xf numFmtId="0" fontId="29" fillId="46" borderId="28" xfId="0" applyFont="1" applyFill="1" applyBorder="1" applyAlignment="1" applyProtection="1">
      <alignment horizontal="left" vertical="center" wrapText="1"/>
      <protection hidden="1"/>
    </xf>
    <xf numFmtId="0" fontId="30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14" xfId="0" applyFont="1" applyFill="1" applyBorder="1" applyAlignment="1" applyProtection="1">
      <alignment horizontal="center" vertical="center" wrapText="1"/>
      <protection hidden="1"/>
    </xf>
    <xf numFmtId="0" fontId="29" fillId="0" borderId="27" xfId="0" applyFont="1" applyFill="1" applyBorder="1" applyAlignment="1" applyProtection="1">
      <alignment horizontal="center" vertical="center" wrapText="1"/>
      <protection hidden="1"/>
    </xf>
    <xf numFmtId="0" fontId="29" fillId="0" borderId="11" xfId="0" applyFont="1" applyBorder="1" applyAlignment="1" applyProtection="1">
      <alignment horizontal="center" vertical="center" wrapText="1"/>
      <protection hidden="1"/>
    </xf>
    <xf numFmtId="0" fontId="29" fillId="0" borderId="14" xfId="0" applyFont="1" applyBorder="1" applyAlignment="1" applyProtection="1">
      <alignment horizontal="center" vertical="center" wrapText="1"/>
      <protection hidden="1"/>
    </xf>
    <xf numFmtId="0" fontId="29" fillId="0" borderId="12" xfId="0" applyFont="1" applyBorder="1" applyAlignment="1" applyProtection="1">
      <alignment horizontal="center" vertical="center" wrapText="1"/>
      <protection hidden="1"/>
    </xf>
    <xf numFmtId="0" fontId="29" fillId="0" borderId="27" xfId="0" applyFont="1" applyBorder="1" applyAlignment="1" applyProtection="1">
      <alignment horizontal="center" vertical="center" wrapText="1"/>
      <protection hidden="1"/>
    </xf>
    <xf numFmtId="0" fontId="29" fillId="46" borderId="10" xfId="0" applyFont="1" applyFill="1" applyBorder="1" applyAlignment="1" applyProtection="1">
      <alignment horizontal="left" vertical="center" wrapText="1"/>
      <protection hidden="1"/>
    </xf>
    <xf numFmtId="0" fontId="29" fillId="0" borderId="11" xfId="0" applyFont="1" applyFill="1" applyBorder="1" applyAlignment="1" applyProtection="1">
      <alignment horizontal="center" vertical="center" wrapText="1"/>
      <protection hidden="1"/>
    </xf>
    <xf numFmtId="0" fontId="29" fillId="0" borderId="13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33" fillId="0" borderId="0" xfId="0" applyFont="1" applyBorder="1" applyAlignment="1">
      <alignment horizontal="left" vertical="top" wrapText="1"/>
    </xf>
    <xf numFmtId="0" fontId="29" fillId="0" borderId="0" xfId="0" applyFont="1" applyBorder="1" applyAlignment="1" applyProtection="1">
      <alignment horizontal="left" vertical="top" wrapText="1"/>
      <protection hidden="1"/>
    </xf>
    <xf numFmtId="0" fontId="29" fillId="60" borderId="26" xfId="0" applyFont="1" applyFill="1" applyBorder="1" applyAlignment="1" applyProtection="1">
      <alignment horizontal="center" vertical="center" wrapText="1"/>
      <protection hidden="1"/>
    </xf>
    <xf numFmtId="0" fontId="29" fillId="60" borderId="28" xfId="0" applyFont="1" applyFill="1" applyBorder="1" applyAlignment="1" applyProtection="1">
      <alignment horizontal="center" vertical="center" wrapText="1"/>
      <protection hidden="1"/>
    </xf>
    <xf numFmtId="0" fontId="29" fillId="0" borderId="10" xfId="0" applyFont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36" fillId="0" borderId="16" xfId="356" applyFont="1" applyBorder="1" applyAlignment="1" applyProtection="1">
      <alignment horizontal="right" vertical="top"/>
      <protection hidden="1"/>
    </xf>
    <xf numFmtId="0" fontId="30" fillId="0" borderId="11" xfId="0" applyFont="1" applyFill="1" applyBorder="1" applyAlignment="1" applyProtection="1">
      <alignment horizontal="center" vertical="center"/>
      <protection hidden="1"/>
    </xf>
    <xf numFmtId="0" fontId="30" fillId="0" borderId="12" xfId="0" applyFont="1" applyFill="1" applyBorder="1" applyAlignment="1" applyProtection="1">
      <alignment horizontal="center" vertical="center"/>
      <protection hidden="1"/>
    </xf>
    <xf numFmtId="0" fontId="30" fillId="0" borderId="13" xfId="0" applyFont="1" applyFill="1" applyBorder="1" applyAlignment="1" applyProtection="1">
      <alignment horizontal="center" vertical="center"/>
      <protection hidden="1"/>
    </xf>
    <xf numFmtId="0" fontId="81" fillId="0" borderId="55" xfId="0" applyFont="1" applyFill="1" applyBorder="1" applyAlignment="1" applyProtection="1">
      <alignment horizontal="center" vertical="center"/>
      <protection hidden="1"/>
    </xf>
    <xf numFmtId="0" fontId="81" fillId="0" borderId="56" xfId="0" applyFont="1" applyFill="1" applyBorder="1" applyAlignment="1" applyProtection="1">
      <alignment horizontal="center" vertical="center"/>
      <protection hidden="1"/>
    </xf>
    <xf numFmtId="0" fontId="81" fillId="0" borderId="57" xfId="0" applyFont="1" applyFill="1" applyBorder="1" applyAlignment="1" applyProtection="1">
      <alignment horizontal="center" vertical="center"/>
      <protection hidden="1"/>
    </xf>
    <xf numFmtId="0" fontId="81" fillId="0" borderId="23" xfId="0" applyFont="1" applyFill="1" applyBorder="1" applyAlignment="1" applyProtection="1">
      <alignment horizontal="center" vertical="center"/>
      <protection hidden="1"/>
    </xf>
    <xf numFmtId="0" fontId="81" fillId="0" borderId="0" xfId="0" applyFont="1" applyFill="1" applyBorder="1" applyAlignment="1" applyProtection="1">
      <alignment horizontal="center" vertical="center"/>
      <protection hidden="1"/>
    </xf>
    <xf numFmtId="0" fontId="81" fillId="0" borderId="24" xfId="0" applyFont="1" applyFill="1" applyBorder="1" applyAlignment="1" applyProtection="1">
      <alignment horizontal="center" vertical="center"/>
      <protection hidden="1"/>
    </xf>
    <xf numFmtId="0" fontId="81" fillId="0" borderId="25" xfId="0" applyFont="1" applyFill="1" applyBorder="1" applyAlignment="1" applyProtection="1">
      <alignment horizontal="center" vertical="center"/>
      <protection hidden="1"/>
    </xf>
    <xf numFmtId="0" fontId="81" fillId="0" borderId="16" xfId="0" applyFont="1" applyFill="1" applyBorder="1" applyAlignment="1" applyProtection="1">
      <alignment horizontal="center" vertical="center"/>
      <protection hidden="1"/>
    </xf>
    <xf numFmtId="0" fontId="81" fillId="0" borderId="35" xfId="0" applyFont="1" applyFill="1" applyBorder="1" applyAlignment="1" applyProtection="1">
      <alignment horizontal="center" vertical="center"/>
      <protection hidden="1"/>
    </xf>
    <xf numFmtId="0" fontId="29" fillId="0" borderId="17" xfId="0" applyFont="1" applyFill="1" applyBorder="1" applyAlignment="1" applyProtection="1">
      <alignment horizontal="left" vertical="center" wrapText="1"/>
      <protection hidden="1"/>
    </xf>
    <xf numFmtId="0" fontId="29" fillId="0" borderId="20" xfId="0" applyFont="1" applyFill="1" applyBorder="1" applyAlignment="1" applyProtection="1">
      <alignment horizontal="left" vertical="center" wrapText="1"/>
      <protection hidden="1"/>
    </xf>
    <xf numFmtId="0" fontId="29" fillId="0" borderId="15" xfId="0" applyFont="1" applyFill="1" applyBorder="1" applyAlignment="1" applyProtection="1">
      <alignment horizontal="left" vertical="center" wrapText="1"/>
      <protection hidden="1"/>
    </xf>
    <xf numFmtId="0" fontId="29" fillId="0" borderId="26" xfId="0" applyFont="1" applyBorder="1" applyAlignment="1" applyProtection="1">
      <alignment horizontal="left" vertical="center" wrapText="1"/>
      <protection hidden="1"/>
    </xf>
    <xf numFmtId="0" fontId="29" fillId="0" borderId="28" xfId="0" applyFont="1" applyBorder="1" applyAlignment="1" applyProtection="1">
      <alignment horizontal="left" vertical="center" wrapText="1"/>
      <protection hidden="1"/>
    </xf>
    <xf numFmtId="0" fontId="30" fillId="0" borderId="17" xfId="0" applyFont="1" applyFill="1" applyBorder="1" applyAlignment="1" applyProtection="1">
      <alignment horizontal="center" vertical="center"/>
      <protection hidden="1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0" fontId="81" fillId="0" borderId="26" xfId="0" applyFont="1" applyFill="1" applyBorder="1" applyAlignment="1" applyProtection="1">
      <alignment horizontal="center" vertical="center" wrapText="1"/>
      <protection hidden="1"/>
    </xf>
    <xf numFmtId="0" fontId="81" fillId="0" borderId="18" xfId="0" applyFont="1" applyFill="1" applyBorder="1" applyAlignment="1" applyProtection="1">
      <alignment horizontal="center" vertical="center"/>
      <protection hidden="1"/>
    </xf>
    <xf numFmtId="0" fontId="81" fillId="0" borderId="28" xfId="0" applyFont="1" applyFill="1" applyBorder="1" applyAlignment="1" applyProtection="1">
      <alignment horizontal="center" vertical="center"/>
      <protection hidden="1"/>
    </xf>
    <xf numFmtId="0" fontId="29" fillId="55" borderId="10" xfId="0" applyFont="1" applyFill="1" applyBorder="1" applyAlignment="1" applyProtection="1">
      <alignment horizontal="center" vertical="center"/>
      <protection hidden="1"/>
    </xf>
    <xf numFmtId="0" fontId="81" fillId="0" borderId="11" xfId="0" applyFont="1" applyFill="1" applyBorder="1" applyAlignment="1" applyProtection="1">
      <alignment horizontal="center" vertical="center"/>
      <protection hidden="1"/>
    </xf>
    <xf numFmtId="0" fontId="81" fillId="0" borderId="12" xfId="0" applyFont="1" applyFill="1" applyBorder="1" applyAlignment="1" applyProtection="1">
      <alignment horizontal="center" vertical="center"/>
      <protection hidden="1"/>
    </xf>
    <xf numFmtId="0" fontId="81" fillId="0" borderId="13" xfId="0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29" fillId="0" borderId="26" xfId="0" applyFont="1" applyBorder="1" applyAlignment="1" applyProtection="1">
      <alignment horizontal="left" vertical="center"/>
      <protection hidden="1"/>
    </xf>
    <xf numFmtId="0" fontId="29" fillId="0" borderId="28" xfId="0" applyFont="1" applyBorder="1" applyAlignment="1" applyProtection="1">
      <alignment horizontal="left" vertical="center"/>
      <protection hidden="1"/>
    </xf>
    <xf numFmtId="0" fontId="30" fillId="0" borderId="14" xfId="0" applyFont="1" applyFill="1" applyBorder="1" applyAlignment="1" applyProtection="1">
      <alignment horizontal="center" vertical="center"/>
      <protection hidden="1"/>
    </xf>
    <xf numFmtId="0" fontId="29" fillId="0" borderId="26" xfId="0" applyFont="1" applyFill="1" applyBorder="1" applyAlignment="1" applyProtection="1">
      <alignment horizontal="left" vertical="center" wrapText="1"/>
      <protection hidden="1"/>
    </xf>
    <xf numFmtId="0" fontId="29" fillId="0" borderId="28" xfId="0" applyFont="1" applyFill="1" applyBorder="1" applyAlignment="1" applyProtection="1">
      <alignment horizontal="left" vertical="center" wrapText="1"/>
      <protection hidden="1"/>
    </xf>
    <xf numFmtId="0" fontId="71" fillId="58" borderId="0" xfId="0" applyFont="1" applyFill="1" applyBorder="1" applyAlignment="1" applyProtection="1">
      <alignment horizontal="left" vertical="top" wrapText="1"/>
      <protection hidden="1"/>
    </xf>
    <xf numFmtId="0" fontId="81" fillId="0" borderId="26" xfId="0" applyFont="1" applyFill="1" applyBorder="1" applyAlignment="1" applyProtection="1">
      <alignment horizontal="center" vertical="center"/>
      <protection hidden="1"/>
    </xf>
    <xf numFmtId="0" fontId="81" fillId="0" borderId="26" xfId="0" applyFont="1" applyBorder="1" applyAlignment="1" applyProtection="1">
      <alignment horizontal="center" vertical="center" wrapText="1"/>
      <protection hidden="1"/>
    </xf>
    <xf numFmtId="0" fontId="81" fillId="0" borderId="28" xfId="0" applyFont="1" applyBorder="1" applyAlignment="1" applyProtection="1">
      <alignment horizontal="center" vertical="center" wrapText="1"/>
      <protection hidden="1"/>
    </xf>
    <xf numFmtId="0" fontId="30" fillId="0" borderId="0" xfId="0" applyFont="1" applyBorder="1" applyAlignment="1" applyProtection="1">
      <alignment horizontal="left" vertical="center" wrapText="1"/>
      <protection hidden="1"/>
    </xf>
    <xf numFmtId="0" fontId="33" fillId="0" borderId="0" xfId="0" applyFont="1" applyBorder="1" applyAlignment="1">
      <alignment horizontal="left" vertical="center" wrapText="1"/>
    </xf>
    <xf numFmtId="0" fontId="29" fillId="61" borderId="21" xfId="0" applyFont="1" applyFill="1" applyBorder="1" applyAlignment="1" applyProtection="1">
      <alignment horizontal="right" vertical="center" wrapText="1"/>
      <protection hidden="1"/>
    </xf>
    <xf numFmtId="0" fontId="29" fillId="61" borderId="25" xfId="0" applyFont="1" applyFill="1" applyBorder="1" applyAlignment="1" applyProtection="1">
      <alignment horizontal="right" vertical="center" wrapText="1"/>
      <protection hidden="1"/>
    </xf>
    <xf numFmtId="0" fontId="70" fillId="0" borderId="10" xfId="0" applyFont="1" applyFill="1" applyBorder="1" applyAlignment="1" applyProtection="1">
      <alignment horizontal="center" vertical="center" wrapText="1"/>
      <protection hidden="1"/>
    </xf>
    <xf numFmtId="0" fontId="71" fillId="58" borderId="0" xfId="0" applyFont="1" applyFill="1" applyBorder="1" applyAlignment="1" applyProtection="1">
      <alignment horizontal="left" vertical="center" wrapText="1"/>
      <protection hidden="1"/>
    </xf>
    <xf numFmtId="0" fontId="29" fillId="58" borderId="24" xfId="0" applyFont="1" applyFill="1" applyBorder="1" applyAlignment="1" applyProtection="1">
      <alignment horizontal="left" vertical="center" wrapText="1"/>
      <protection hidden="1"/>
    </xf>
    <xf numFmtId="0" fontId="29" fillId="0" borderId="17" xfId="0" applyFont="1" applyBorder="1" applyAlignment="1" applyProtection="1">
      <alignment horizontal="left" vertical="center" wrapText="1"/>
      <protection hidden="1"/>
    </xf>
    <xf numFmtId="0" fontId="29" fillId="0" borderId="15" xfId="0" applyFont="1" applyBorder="1" applyAlignment="1" applyProtection="1">
      <alignment horizontal="left" vertical="center" wrapText="1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29" fillId="0" borderId="18" xfId="0" applyFont="1" applyFill="1" applyBorder="1" applyAlignment="1" applyProtection="1">
      <alignment horizontal="left" vertical="center" wrapText="1"/>
      <protection hidden="1"/>
    </xf>
    <xf numFmtId="0" fontId="81" fillId="0" borderId="34" xfId="0" applyFont="1" applyFill="1" applyBorder="1" applyAlignment="1" applyProtection="1">
      <alignment horizontal="center" vertical="center"/>
      <protection hidden="1"/>
    </xf>
    <xf numFmtId="0" fontId="81" fillId="0" borderId="53" xfId="0" applyFont="1" applyFill="1" applyBorder="1" applyAlignment="1" applyProtection="1">
      <alignment horizontal="center" vertical="center"/>
      <protection hidden="1"/>
    </xf>
    <xf numFmtId="0" fontId="81" fillId="0" borderId="29" xfId="0" applyFont="1" applyFill="1" applyBorder="1" applyAlignment="1" applyProtection="1">
      <alignment horizontal="center" vertical="center"/>
      <protection hidden="1"/>
    </xf>
    <xf numFmtId="0" fontId="71" fillId="0" borderId="0" xfId="0" applyFont="1" applyFill="1" applyBorder="1" applyAlignment="1" applyProtection="1">
      <alignment horizontal="left" vertical="center" wrapText="1"/>
      <protection hidden="1"/>
    </xf>
    <xf numFmtId="0" fontId="29" fillId="52" borderId="26" xfId="0" applyFont="1" applyFill="1" applyBorder="1" applyAlignment="1" applyProtection="1">
      <alignment horizontal="center" vertical="center" wrapText="1"/>
      <protection hidden="1"/>
    </xf>
    <xf numFmtId="0" fontId="29" fillId="52" borderId="28" xfId="0" applyFont="1" applyFill="1" applyBorder="1" applyAlignment="1" applyProtection="1">
      <alignment horizontal="center" vertical="center" wrapText="1"/>
      <protection hidden="1"/>
    </xf>
    <xf numFmtId="0" fontId="80" fillId="0" borderId="16" xfId="356" applyFont="1" applyBorder="1" applyAlignment="1" applyProtection="1">
      <alignment horizontal="center" vertical="center" wrapText="1"/>
      <protection hidden="1"/>
    </xf>
    <xf numFmtId="0" fontId="29" fillId="52" borderId="17" xfId="0" applyFont="1" applyFill="1" applyBorder="1" applyAlignment="1" applyProtection="1">
      <alignment horizontal="center" vertical="center" wrapText="1"/>
      <protection hidden="1"/>
    </xf>
    <xf numFmtId="0" fontId="29" fillId="52" borderId="15" xfId="0" applyFont="1" applyFill="1" applyBorder="1" applyAlignment="1" applyProtection="1">
      <alignment horizontal="center" vertical="center" wrapText="1"/>
      <protection hidden="1"/>
    </xf>
    <xf numFmtId="0" fontId="40" fillId="0" borderId="0" xfId="0" applyFont="1" applyFill="1" applyBorder="1" applyAlignment="1" applyProtection="1">
      <alignment horizontal="center" vertical="center" wrapText="1"/>
      <protection hidden="1"/>
    </xf>
    <xf numFmtId="0" fontId="29" fillId="52" borderId="21" xfId="0" applyFont="1" applyFill="1" applyBorder="1" applyAlignment="1" applyProtection="1">
      <alignment horizontal="center" vertical="center"/>
      <protection hidden="1"/>
    </xf>
    <xf numFmtId="0" fontId="29" fillId="52" borderId="22" xfId="0" applyFont="1" applyFill="1" applyBorder="1" applyAlignment="1" applyProtection="1">
      <alignment horizontal="center" vertical="center"/>
      <protection hidden="1"/>
    </xf>
    <xf numFmtId="0" fontId="29" fillId="52" borderId="25" xfId="0" applyFont="1" applyFill="1" applyBorder="1" applyAlignment="1" applyProtection="1">
      <alignment horizontal="center" vertical="center"/>
      <protection hidden="1"/>
    </xf>
    <xf numFmtId="0" fontId="29" fillId="52" borderId="35" xfId="0" applyFont="1" applyFill="1" applyBorder="1" applyAlignment="1" applyProtection="1">
      <alignment horizontal="center" vertical="center"/>
      <protection hidden="1"/>
    </xf>
    <xf numFmtId="0" fontId="29" fillId="52" borderId="10" xfId="0" applyFont="1" applyFill="1" applyBorder="1" applyAlignment="1" applyProtection="1">
      <alignment horizontal="center" vertical="center" wrapText="1"/>
      <protection hidden="1"/>
    </xf>
    <xf numFmtId="0" fontId="65" fillId="0" borderId="10" xfId="0" applyFont="1" applyBorder="1" applyAlignment="1">
      <alignment horizontal="center"/>
    </xf>
    <xf numFmtId="0" fontId="29" fillId="0" borderId="21" xfId="0" applyFont="1" applyFill="1" applyBorder="1" applyAlignment="1" applyProtection="1">
      <alignment horizontal="center" vertical="center" wrapText="1"/>
      <protection hidden="1"/>
    </xf>
    <xf numFmtId="0" fontId="29" fillId="0" borderId="22" xfId="0" applyFont="1" applyFill="1" applyBorder="1" applyAlignment="1" applyProtection="1">
      <alignment horizontal="center" vertical="center" wrapText="1"/>
      <protection hidden="1"/>
    </xf>
    <xf numFmtId="0" fontId="29" fillId="0" borderId="23" xfId="0" applyFont="1" applyFill="1" applyBorder="1" applyAlignment="1" applyProtection="1">
      <alignment horizontal="center" vertical="center" wrapText="1"/>
      <protection hidden="1"/>
    </xf>
    <xf numFmtId="0" fontId="29" fillId="0" borderId="24" xfId="0" applyFont="1" applyFill="1" applyBorder="1" applyAlignment="1" applyProtection="1">
      <alignment horizontal="center" vertical="center" wrapText="1"/>
      <protection hidden="1"/>
    </xf>
    <xf numFmtId="0" fontId="29" fillId="0" borderId="25" xfId="0" applyFont="1" applyFill="1" applyBorder="1" applyAlignment="1" applyProtection="1">
      <alignment horizontal="center" vertical="center" wrapText="1"/>
      <protection hidden="1"/>
    </xf>
    <xf numFmtId="0" fontId="29" fillId="0" borderId="35" xfId="0" applyFont="1" applyFill="1" applyBorder="1" applyAlignment="1" applyProtection="1">
      <alignment horizontal="center" vertical="center" wrapText="1"/>
      <protection hidden="1"/>
    </xf>
    <xf numFmtId="0" fontId="70" fillId="52" borderId="17" xfId="0" applyFont="1" applyFill="1" applyBorder="1" applyAlignment="1" applyProtection="1">
      <alignment horizontal="center" vertical="center" wrapText="1"/>
      <protection hidden="1"/>
    </xf>
    <xf numFmtId="0" fontId="70" fillId="52" borderId="15" xfId="0" applyFont="1" applyFill="1" applyBorder="1" applyAlignment="1" applyProtection="1">
      <alignment horizontal="center" vertical="center" wrapText="1"/>
      <protection hidden="1"/>
    </xf>
    <xf numFmtId="3" fontId="30" fillId="0" borderId="17" xfId="0" applyNumberFormat="1" applyFont="1" applyFill="1" applyBorder="1" applyAlignment="1" applyProtection="1">
      <alignment horizontal="center" vertical="center"/>
      <protection hidden="1"/>
    </xf>
    <xf numFmtId="3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46" borderId="26" xfId="0" applyFont="1" applyFill="1" applyBorder="1" applyAlignment="1" applyProtection="1">
      <alignment horizontal="center" vertical="center" wrapText="1"/>
      <protection hidden="1"/>
    </xf>
    <xf numFmtId="0" fontId="29" fillId="46" borderId="28" xfId="0" applyFont="1" applyFill="1" applyBorder="1" applyAlignment="1" applyProtection="1">
      <alignment horizontal="center" vertical="center" wrapText="1"/>
      <protection hidden="1"/>
    </xf>
    <xf numFmtId="3" fontId="30" fillId="0" borderId="20" xfId="0" applyNumberFormat="1" applyFont="1" applyFill="1" applyBorder="1" applyAlignment="1" applyProtection="1">
      <alignment horizontal="center" vertical="center"/>
      <protection hidden="1"/>
    </xf>
    <xf numFmtId="0" fontId="33" fillId="0" borderId="15" xfId="0" applyFont="1" applyFill="1" applyBorder="1" applyAlignment="1" applyProtection="1">
      <alignment horizontal="center" vertical="center" wrapText="1"/>
      <protection hidden="1"/>
    </xf>
    <xf numFmtId="166" fontId="30" fillId="0" borderId="17" xfId="0" applyNumberFormat="1" applyFont="1" applyFill="1" applyBorder="1" applyAlignment="1" applyProtection="1">
      <alignment horizontal="center" vertical="center"/>
      <protection hidden="1"/>
    </xf>
    <xf numFmtId="166" fontId="30" fillId="0" borderId="15" xfId="0" applyNumberFormat="1" applyFont="1" applyFill="1" applyBorder="1" applyAlignment="1" applyProtection="1">
      <alignment horizontal="center" vertical="center"/>
      <protection hidden="1"/>
    </xf>
    <xf numFmtId="4" fontId="30" fillId="0" borderId="17" xfId="0" applyNumberFormat="1" applyFont="1" applyFill="1" applyBorder="1" applyAlignment="1" applyProtection="1">
      <alignment horizontal="center" vertical="center"/>
      <protection hidden="1"/>
    </xf>
    <xf numFmtId="4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26" xfId="0" applyFont="1" applyFill="1" applyBorder="1" applyAlignment="1" applyProtection="1">
      <alignment horizontal="center" vertical="center" wrapText="1"/>
      <protection hidden="1"/>
    </xf>
    <xf numFmtId="0" fontId="29" fillId="0" borderId="28" xfId="0" applyFont="1" applyFill="1" applyBorder="1" applyAlignment="1" applyProtection="1">
      <alignment horizontal="center" vertical="center" wrapText="1"/>
      <protection hidden="1"/>
    </xf>
    <xf numFmtId="0" fontId="29" fillId="60" borderId="58" xfId="0" applyFont="1" applyFill="1" applyBorder="1" applyAlignment="1" applyProtection="1">
      <alignment horizontal="left" vertical="center" wrapText="1"/>
      <protection hidden="1"/>
    </xf>
    <xf numFmtId="0" fontId="29" fillId="60" borderId="59" xfId="0" applyFont="1" applyFill="1" applyBorder="1" applyAlignment="1" applyProtection="1">
      <alignment horizontal="left" vertical="center" wrapText="1"/>
      <protection hidden="1"/>
    </xf>
    <xf numFmtId="0" fontId="29" fillId="60" borderId="60" xfId="0" applyFont="1" applyFill="1" applyBorder="1" applyAlignment="1" applyProtection="1">
      <alignment horizontal="left" vertical="center" wrapText="1"/>
      <protection hidden="1"/>
    </xf>
    <xf numFmtId="0" fontId="40" fillId="0" borderId="0" xfId="0" applyFont="1" applyFill="1" applyBorder="1" applyAlignment="1" applyProtection="1">
      <alignment horizontal="center" wrapText="1"/>
      <protection hidden="1"/>
    </xf>
    <xf numFmtId="0" fontId="29" fillId="46" borderId="10" xfId="0" applyFont="1" applyFill="1" applyBorder="1" applyAlignment="1" applyProtection="1">
      <alignment horizontal="center" vertical="center" wrapText="1"/>
      <protection hidden="1"/>
    </xf>
    <xf numFmtId="2" fontId="81" fillId="0" borderId="17" xfId="0" applyNumberFormat="1" applyFont="1" applyBorder="1" applyAlignment="1" applyProtection="1">
      <alignment horizontal="center" vertical="center" wrapText="1"/>
      <protection hidden="1"/>
    </xf>
    <xf numFmtId="2" fontId="81" fillId="0" borderId="15" xfId="0" applyNumberFormat="1" applyFont="1" applyBorder="1" applyAlignment="1" applyProtection="1">
      <alignment horizontal="center" vertical="center" wrapText="1"/>
      <protection hidden="1"/>
    </xf>
    <xf numFmtId="3" fontId="34" fillId="0" borderId="10" xfId="0" applyNumberFormat="1" applyFont="1" applyFill="1" applyBorder="1" applyAlignment="1" applyProtection="1">
      <alignment horizontal="center" vertical="center"/>
      <protection hidden="1"/>
    </xf>
    <xf numFmtId="0" fontId="29" fillId="0" borderId="26" xfId="330" applyFont="1" applyBorder="1" applyAlignment="1" applyProtection="1">
      <alignment horizontal="center" vertical="center" wrapText="1"/>
      <protection hidden="1"/>
    </xf>
    <xf numFmtId="0" fontId="29" fillId="0" borderId="18" xfId="330" applyFont="1" applyBorder="1" applyAlignment="1" applyProtection="1">
      <alignment horizontal="center" vertical="center" wrapText="1"/>
      <protection hidden="1"/>
    </xf>
    <xf numFmtId="0" fontId="29" fillId="0" borderId="28" xfId="330" applyFont="1" applyBorder="1" applyAlignment="1" applyProtection="1">
      <alignment horizontal="center" vertical="center" wrapText="1"/>
      <protection hidden="1"/>
    </xf>
    <xf numFmtId="0" fontId="29" fillId="0" borderId="21" xfId="330" applyFont="1" applyBorder="1" applyAlignment="1" applyProtection="1">
      <alignment horizontal="left" vertical="center" wrapText="1" indent="5"/>
      <protection hidden="1"/>
    </xf>
    <xf numFmtId="0" fontId="29" fillId="0" borderId="22" xfId="330" applyFont="1" applyBorder="1" applyAlignment="1" applyProtection="1">
      <alignment horizontal="left" vertical="center" wrapText="1" indent="5"/>
      <protection hidden="1"/>
    </xf>
    <xf numFmtId="0" fontId="29" fillId="0" borderId="23" xfId="330" applyFont="1" applyBorder="1" applyAlignment="1" applyProtection="1">
      <alignment horizontal="left" vertical="center" wrapText="1" indent="5"/>
      <protection hidden="1"/>
    </xf>
    <xf numFmtId="0" fontId="29" fillId="0" borderId="24" xfId="330" applyFont="1" applyBorder="1" applyAlignment="1" applyProtection="1">
      <alignment horizontal="left" vertical="center" wrapText="1" indent="5"/>
      <protection hidden="1"/>
    </xf>
    <xf numFmtId="0" fontId="29" fillId="0" borderId="25" xfId="330" applyFont="1" applyBorder="1" applyAlignment="1" applyProtection="1">
      <alignment horizontal="left" vertical="center" wrapText="1" indent="5"/>
      <protection hidden="1"/>
    </xf>
    <xf numFmtId="0" fontId="29" fillId="0" borderId="35" xfId="330" applyFont="1" applyBorder="1" applyAlignment="1" applyProtection="1">
      <alignment horizontal="left" vertical="center" wrapText="1" indent="5"/>
      <protection hidden="1"/>
    </xf>
    <xf numFmtId="2" fontId="30" fillId="0" borderId="26" xfId="334" applyNumberFormat="1" applyFont="1" applyBorder="1" applyAlignment="1" applyProtection="1">
      <alignment horizontal="center" vertical="center"/>
      <protection hidden="1"/>
    </xf>
    <xf numFmtId="2" fontId="30" fillId="0" borderId="18" xfId="334" applyNumberFormat="1" applyFont="1" applyBorder="1" applyAlignment="1" applyProtection="1">
      <alignment horizontal="center" vertical="center"/>
      <protection hidden="1"/>
    </xf>
    <xf numFmtId="2" fontId="30" fillId="0" borderId="28" xfId="334" applyNumberFormat="1" applyFont="1" applyBorder="1" applyAlignment="1" applyProtection="1">
      <alignment horizontal="center" vertical="center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2" fontId="81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81" fillId="0" borderId="15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7" xfId="334" applyNumberFormat="1" applyFont="1" applyBorder="1" applyAlignment="1" applyProtection="1">
      <alignment horizontal="center" vertical="center"/>
      <protection hidden="1"/>
    </xf>
    <xf numFmtId="2" fontId="30" fillId="0" borderId="20" xfId="334" applyNumberFormat="1" applyFont="1" applyBorder="1" applyAlignment="1" applyProtection="1">
      <alignment horizontal="center" vertical="center"/>
      <protection hidden="1"/>
    </xf>
    <xf numFmtId="2" fontId="30" fillId="0" borderId="15" xfId="334" applyNumberFormat="1" applyFont="1" applyBorder="1" applyAlignment="1" applyProtection="1">
      <alignment horizontal="center" vertical="center"/>
      <protection hidden="1"/>
    </xf>
    <xf numFmtId="0" fontId="79" fillId="0" borderId="0" xfId="0" applyFont="1" applyBorder="1" applyAlignment="1" applyProtection="1">
      <alignment horizontal="left" vertical="top" wrapText="1"/>
      <protection hidden="1"/>
    </xf>
    <xf numFmtId="0" fontId="79" fillId="0" borderId="0" xfId="0" applyFont="1" applyBorder="1" applyAlignment="1">
      <alignment horizontal="left" vertical="top" wrapText="1"/>
    </xf>
    <xf numFmtId="0" fontId="79" fillId="0" borderId="61" xfId="0" applyFont="1" applyBorder="1" applyAlignment="1" applyProtection="1">
      <alignment horizontal="left" vertical="top" wrapText="1"/>
      <protection hidden="1"/>
    </xf>
    <xf numFmtId="0" fontId="79" fillId="0" borderId="19" xfId="356" applyFont="1" applyBorder="1" applyAlignment="1" applyProtection="1">
      <alignment horizontal="left" vertical="top" wrapText="1"/>
      <protection hidden="1"/>
    </xf>
    <xf numFmtId="0" fontId="79" fillId="0" borderId="0" xfId="356" applyFont="1" applyBorder="1" applyAlignment="1" applyProtection="1">
      <alignment horizontal="left" vertical="top" wrapText="1"/>
      <protection hidden="1"/>
    </xf>
    <xf numFmtId="3" fontId="34" fillId="50" borderId="45" xfId="0" applyNumberFormat="1" applyFont="1" applyFill="1" applyBorder="1" applyAlignment="1">
      <alignment horizontal="center" vertical="center" wrapText="1"/>
    </xf>
    <xf numFmtId="3" fontId="34" fillId="50" borderId="44" xfId="0" applyNumberFormat="1" applyFont="1" applyFill="1" applyBorder="1" applyAlignment="1">
      <alignment horizontal="center" vertical="center" wrapText="1"/>
    </xf>
    <xf numFmtId="14" fontId="30" fillId="0" borderId="16" xfId="0" applyNumberFormat="1" applyFont="1" applyBorder="1" applyAlignment="1">
      <alignment horizontal="center"/>
    </xf>
    <xf numFmtId="0" fontId="29" fillId="60" borderId="10" xfId="0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0" fontId="0" fillId="0" borderId="15" xfId="0" applyBorder="1"/>
    <xf numFmtId="0" fontId="33" fillId="0" borderId="17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left" vertical="center" wrapText="1"/>
    </xf>
    <xf numFmtId="0" fontId="0" fillId="0" borderId="19" xfId="0" applyBorder="1"/>
    <xf numFmtId="0" fontId="0" fillId="0" borderId="22" xfId="0" applyBorder="1"/>
    <xf numFmtId="0" fontId="0" fillId="0" borderId="25" xfId="0" applyBorder="1"/>
    <xf numFmtId="0" fontId="0" fillId="0" borderId="16" xfId="0" applyBorder="1"/>
    <xf numFmtId="0" fontId="0" fillId="0" borderId="35" xfId="0" applyBorder="1"/>
    <xf numFmtId="3" fontId="34" fillId="0" borderId="32" xfId="0" applyNumberFormat="1" applyFont="1" applyBorder="1" applyAlignment="1">
      <alignment horizontal="center" vertical="center" wrapText="1"/>
    </xf>
    <xf numFmtId="3" fontId="0" fillId="0" borderId="38" xfId="0" applyNumberFormat="1" applyBorder="1"/>
    <xf numFmtId="3" fontId="0" fillId="0" borderId="46" xfId="0" applyNumberFormat="1" applyBorder="1"/>
    <xf numFmtId="3" fontId="34" fillId="0" borderId="39" xfId="0" applyNumberFormat="1" applyFont="1" applyBorder="1" applyAlignment="1">
      <alignment horizontal="center" vertical="center" wrapText="1"/>
    </xf>
    <xf numFmtId="3" fontId="0" fillId="0" borderId="33" xfId="0" applyNumberFormat="1" applyBorder="1"/>
    <xf numFmtId="3" fontId="34" fillId="0" borderId="30" xfId="0" applyNumberFormat="1" applyFont="1" applyBorder="1" applyAlignment="1">
      <alignment horizontal="center" vertical="center" wrapText="1"/>
    </xf>
    <xf numFmtId="3" fontId="0" fillId="0" borderId="37" xfId="0" applyNumberFormat="1" applyBorder="1"/>
    <xf numFmtId="3" fontId="0" fillId="0" borderId="40" xfId="0" applyNumberFormat="1" applyBorder="1"/>
    <xf numFmtId="3" fontId="34" fillId="0" borderId="36" xfId="0" applyNumberFormat="1" applyFont="1" applyBorder="1" applyAlignment="1">
      <alignment horizontal="center" vertical="center" wrapText="1"/>
    </xf>
    <xf numFmtId="3" fontId="0" fillId="0" borderId="31" xfId="0" applyNumberFormat="1" applyBorder="1"/>
    <xf numFmtId="3" fontId="34" fillId="50" borderId="29" xfId="0" applyNumberFormat="1" applyFont="1" applyFill="1" applyBorder="1" applyAlignment="1">
      <alignment horizontal="center" vertical="center" wrapText="1"/>
    </xf>
    <xf numFmtId="3" fontId="34" fillId="0" borderId="37" xfId="0" applyNumberFormat="1" applyFont="1" applyBorder="1" applyAlignment="1">
      <alignment horizontal="center" vertical="center" wrapText="1"/>
    </xf>
    <xf numFmtId="3" fontId="34" fillId="0" borderId="40" xfId="0" applyNumberFormat="1" applyFont="1" applyBorder="1" applyAlignment="1">
      <alignment horizontal="center" vertical="center" wrapText="1"/>
    </xf>
    <xf numFmtId="3" fontId="34" fillId="0" borderId="31" xfId="0" applyNumberFormat="1" applyFont="1" applyBorder="1" applyAlignment="1">
      <alignment horizontal="center" vertical="center" wrapText="1"/>
    </xf>
    <xf numFmtId="0" fontId="58" fillId="60" borderId="21" xfId="0" applyFont="1" applyFill="1" applyBorder="1" applyAlignment="1">
      <alignment horizontal="center"/>
    </xf>
    <xf numFmtId="0" fontId="58" fillId="60" borderId="19" xfId="0" applyFont="1" applyFill="1" applyBorder="1" applyAlignment="1">
      <alignment horizontal="center"/>
    </xf>
    <xf numFmtId="0" fontId="58" fillId="60" borderId="22" xfId="0" applyFont="1" applyFill="1" applyBorder="1" applyAlignment="1">
      <alignment horizontal="center"/>
    </xf>
    <xf numFmtId="0" fontId="58" fillId="60" borderId="25" xfId="0" applyFont="1" applyFill="1" applyBorder="1" applyAlignment="1">
      <alignment horizontal="center"/>
    </xf>
    <xf numFmtId="0" fontId="58" fillId="60" borderId="16" xfId="0" applyFont="1" applyFill="1" applyBorder="1" applyAlignment="1">
      <alignment horizontal="center"/>
    </xf>
    <xf numFmtId="0" fontId="58" fillId="60" borderId="35" xfId="0" applyFont="1" applyFill="1" applyBorder="1" applyAlignment="1">
      <alignment horizontal="center"/>
    </xf>
    <xf numFmtId="3" fontId="33" fillId="60" borderId="32" xfId="0" applyNumberFormat="1" applyFont="1" applyFill="1" applyBorder="1" applyAlignment="1">
      <alignment horizontal="center" vertical="center" wrapText="1"/>
    </xf>
    <xf numFmtId="3" fontId="0" fillId="60" borderId="38" xfId="0" applyNumberFormat="1" applyFill="1" applyBorder="1"/>
    <xf numFmtId="3" fontId="0" fillId="60" borderId="33" xfId="0" applyNumberFormat="1" applyFill="1" applyBorder="1"/>
    <xf numFmtId="3" fontId="34" fillId="60" borderId="30" xfId="0" applyNumberFormat="1" applyFont="1" applyFill="1" applyBorder="1" applyAlignment="1">
      <alignment horizontal="center" vertical="center" wrapText="1"/>
    </xf>
    <xf numFmtId="3" fontId="0" fillId="60" borderId="37" xfId="0" applyNumberFormat="1" applyFill="1" applyBorder="1"/>
    <xf numFmtId="3" fontId="0" fillId="60" borderId="40" xfId="0" applyNumberFormat="1" applyFill="1" applyBorder="1"/>
    <xf numFmtId="3" fontId="34" fillId="60" borderId="36" xfId="0" applyNumberFormat="1" applyFont="1" applyFill="1" applyBorder="1" applyAlignment="1">
      <alignment horizontal="center" vertical="center" wrapText="1"/>
    </xf>
    <xf numFmtId="3" fontId="0" fillId="60" borderId="31" xfId="0" applyNumberFormat="1" applyFill="1" applyBorder="1"/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1" fontId="33" fillId="0" borderId="17" xfId="0" applyNumberFormat="1" applyFont="1" applyFill="1" applyBorder="1" applyAlignment="1">
      <alignment horizontal="center" vertical="center"/>
    </xf>
    <xf numFmtId="1" fontId="33" fillId="0" borderId="20" xfId="0" applyNumberFormat="1" applyFont="1" applyFill="1" applyBorder="1" applyAlignment="1">
      <alignment horizontal="center" vertical="center"/>
    </xf>
    <xf numFmtId="1" fontId="33" fillId="0" borderId="15" xfId="0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left" vertical="center" wrapText="1"/>
    </xf>
    <xf numFmtId="0" fontId="33" fillId="50" borderId="41" xfId="0" applyFont="1" applyFill="1" applyBorder="1" applyAlignment="1">
      <alignment horizontal="center" vertical="center" wrapText="1"/>
    </xf>
    <xf numFmtId="0" fontId="33" fillId="50" borderId="42" xfId="0" applyFont="1" applyFill="1" applyBorder="1" applyAlignment="1">
      <alignment horizontal="center" vertical="center" wrapText="1"/>
    </xf>
    <xf numFmtId="0" fontId="33" fillId="50" borderId="43" xfId="0" applyFont="1" applyFill="1" applyBorder="1" applyAlignment="1">
      <alignment horizontal="center" vertical="center" wrapText="1"/>
    </xf>
    <xf numFmtId="0" fontId="33" fillId="60" borderId="47" xfId="0" applyFont="1" applyFill="1" applyBorder="1" applyAlignment="1">
      <alignment horizontal="center" vertical="center" wrapText="1"/>
    </xf>
    <xf numFmtId="0" fontId="33" fillId="60" borderId="48" xfId="0" applyFont="1" applyFill="1" applyBorder="1" applyAlignment="1">
      <alignment horizontal="center" vertical="center" wrapText="1"/>
    </xf>
    <xf numFmtId="0" fontId="33" fillId="60" borderId="49" xfId="0" applyFont="1" applyFill="1" applyBorder="1" applyAlignment="1">
      <alignment horizontal="center" vertical="center" wrapText="1"/>
    </xf>
    <xf numFmtId="3" fontId="34" fillId="50" borderId="34" xfId="0" applyNumberFormat="1" applyFont="1" applyFill="1" applyBorder="1" applyAlignment="1">
      <alignment horizontal="center" vertical="center" wrapText="1"/>
    </xf>
    <xf numFmtId="2" fontId="29" fillId="0" borderId="17" xfId="0" applyNumberFormat="1" applyFont="1" applyBorder="1" applyAlignment="1">
      <alignment horizontal="center" vertical="center" wrapText="1"/>
    </xf>
    <xf numFmtId="2" fontId="29" fillId="0" borderId="15" xfId="0" applyNumberFormat="1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left" vertical="center" wrapText="1"/>
    </xf>
    <xf numFmtId="0" fontId="30" fillId="0" borderId="19" xfId="0" applyFont="1" applyBorder="1" applyAlignment="1">
      <alignment horizontal="left" vertical="center" wrapText="1"/>
    </xf>
    <xf numFmtId="0" fontId="30" fillId="0" borderId="22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0" fontId="30" fillId="0" borderId="16" xfId="0" applyFont="1" applyBorder="1" applyAlignment="1">
      <alignment horizontal="left" vertical="center" wrapText="1"/>
    </xf>
    <xf numFmtId="0" fontId="30" fillId="0" borderId="35" xfId="0" applyFont="1" applyBorder="1" applyAlignment="1">
      <alignment horizontal="left" vertical="center" wrapText="1"/>
    </xf>
    <xf numFmtId="3" fontId="34" fillId="0" borderId="38" xfId="0" applyNumberFormat="1" applyFont="1" applyBorder="1" applyAlignment="1">
      <alignment horizontal="center" vertical="center" wrapText="1"/>
    </xf>
    <xf numFmtId="3" fontId="34" fillId="0" borderId="33" xfId="0" applyNumberFormat="1" applyFont="1" applyBorder="1" applyAlignment="1">
      <alignment horizontal="center" vertical="center" wrapText="1"/>
    </xf>
    <xf numFmtId="0" fontId="11" fillId="60" borderId="10" xfId="0" applyFont="1" applyFill="1" applyBorder="1" applyAlignment="1">
      <alignment horizontal="center"/>
    </xf>
    <xf numFmtId="3" fontId="29" fillId="60" borderId="38" xfId="0" applyNumberFormat="1" applyFont="1" applyFill="1" applyBorder="1" applyAlignment="1">
      <alignment horizontal="center" vertical="center" wrapText="1"/>
    </xf>
    <xf numFmtId="3" fontId="29" fillId="60" borderId="33" xfId="0" applyNumberFormat="1" applyFont="1" applyFill="1" applyBorder="1" applyAlignment="1">
      <alignment horizontal="center" vertical="center" wrapText="1"/>
    </xf>
    <xf numFmtId="3" fontId="30" fillId="60" borderId="37" xfId="0" applyNumberFormat="1" applyFont="1" applyFill="1" applyBorder="1" applyAlignment="1">
      <alignment horizontal="center" vertical="center" wrapText="1"/>
    </xf>
    <xf numFmtId="3" fontId="30" fillId="60" borderId="40" xfId="0" applyNumberFormat="1" applyFont="1" applyFill="1" applyBorder="1" applyAlignment="1">
      <alignment horizontal="center" vertical="center" wrapText="1"/>
    </xf>
    <xf numFmtId="3" fontId="30" fillId="60" borderId="36" xfId="0" applyNumberFormat="1" applyFont="1" applyFill="1" applyBorder="1" applyAlignment="1">
      <alignment horizontal="center" vertical="center" wrapText="1"/>
    </xf>
    <xf numFmtId="3" fontId="30" fillId="60" borderId="31" xfId="0" applyNumberFormat="1" applyFont="1" applyFill="1" applyBorder="1" applyAlignment="1">
      <alignment horizontal="center" vertical="center" wrapText="1"/>
    </xf>
    <xf numFmtId="2" fontId="29" fillId="0" borderId="26" xfId="0" applyNumberFormat="1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left" vertical="center" wrapText="1"/>
    </xf>
    <xf numFmtId="0" fontId="36" fillId="0" borderId="18" xfId="356" applyFont="1" applyBorder="1" applyAlignment="1" applyProtection="1">
      <alignment horizontal="center" vertical="top"/>
      <protection hidden="1"/>
    </xf>
    <xf numFmtId="0" fontId="29" fillId="61" borderId="10" xfId="0" applyFont="1" applyFill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2" fontId="30" fillId="0" borderId="11" xfId="0" applyNumberFormat="1" applyFont="1" applyBorder="1" applyAlignment="1">
      <alignment horizontal="center" vertical="center" wrapText="1"/>
    </xf>
    <xf numFmtId="2" fontId="30" fillId="0" borderId="13" xfId="0" applyNumberFormat="1" applyFont="1" applyBorder="1" applyAlignment="1">
      <alignment horizontal="center" vertical="center" wrapText="1"/>
    </xf>
    <xf numFmtId="166" fontId="30" fillId="0" borderId="11" xfId="0" applyNumberFormat="1" applyFont="1" applyBorder="1" applyAlignment="1" applyProtection="1">
      <alignment horizontal="center" vertical="center" wrapText="1"/>
      <protection hidden="1"/>
    </xf>
    <xf numFmtId="166" fontId="30" fillId="0" borderId="13" xfId="0" applyNumberFormat="1" applyFont="1" applyBorder="1" applyAlignment="1" applyProtection="1">
      <alignment horizontal="center" vertical="center" wrapText="1"/>
      <protection hidden="1"/>
    </xf>
    <xf numFmtId="1" fontId="34" fillId="0" borderId="17" xfId="0" applyNumberFormat="1" applyFont="1" applyBorder="1" applyAlignment="1" applyProtection="1">
      <alignment horizontal="center" vertical="center" wrapText="1"/>
      <protection hidden="1"/>
    </xf>
    <xf numFmtId="1" fontId="34" fillId="0" borderId="13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>
      <alignment horizontal="center" vertical="center" wrapText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3" fontId="34" fillId="0" borderId="32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8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3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0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7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1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23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0" fontId="29" fillId="0" borderId="35" xfId="0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2" fontId="30" fillId="0" borderId="17" xfId="0" applyNumberFormat="1" applyFont="1" applyFill="1" applyBorder="1" applyAlignment="1">
      <alignment horizontal="center" vertical="center" wrapText="1"/>
    </xf>
    <xf numFmtId="2" fontId="30" fillId="0" borderId="15" xfId="0" applyNumberFormat="1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2" fontId="30" fillId="0" borderId="10" xfId="0" applyNumberFormat="1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3" fontId="34" fillId="0" borderId="32" xfId="0" applyNumberFormat="1" applyFont="1" applyBorder="1" applyAlignment="1" applyProtection="1">
      <alignment horizontal="center" vertical="center" wrapText="1"/>
      <protection hidden="1"/>
    </xf>
    <xf numFmtId="3" fontId="34" fillId="0" borderId="38" xfId="0" applyNumberFormat="1" applyFont="1" applyBorder="1" applyAlignment="1" applyProtection="1">
      <alignment horizontal="center" vertical="center" wrapText="1"/>
      <protection hidden="1"/>
    </xf>
    <xf numFmtId="3" fontId="34" fillId="0" borderId="33" xfId="0" applyNumberFormat="1" applyFont="1" applyBorder="1" applyAlignment="1" applyProtection="1">
      <alignment horizontal="center" vertical="center" wrapText="1"/>
      <protection hidden="1"/>
    </xf>
    <xf numFmtId="3" fontId="34" fillId="0" borderId="30" xfId="0" applyNumberFormat="1" applyFont="1" applyBorder="1" applyAlignment="1" applyProtection="1">
      <alignment horizontal="center" vertical="center" wrapText="1"/>
      <protection hidden="1"/>
    </xf>
    <xf numFmtId="3" fontId="34" fillId="0" borderId="37" xfId="0" applyNumberFormat="1" applyFont="1" applyBorder="1" applyAlignment="1" applyProtection="1">
      <alignment horizontal="center" vertical="center" wrapText="1"/>
      <protection hidden="1"/>
    </xf>
    <xf numFmtId="3" fontId="34" fillId="0" borderId="31" xfId="0" applyNumberFormat="1" applyFont="1" applyBorder="1" applyAlignment="1" applyProtection="1">
      <alignment horizontal="center" vertical="center" wrapText="1"/>
      <protection hidden="1"/>
    </xf>
    <xf numFmtId="166" fontId="30" fillId="0" borderId="17" xfId="0" applyNumberFormat="1" applyFont="1" applyBorder="1" applyAlignment="1" applyProtection="1">
      <alignment horizontal="center" vertical="center" wrapText="1"/>
      <protection hidden="1"/>
    </xf>
    <xf numFmtId="166" fontId="30" fillId="0" borderId="20" xfId="0" applyNumberFormat="1" applyFont="1" applyBorder="1" applyAlignment="1" applyProtection="1">
      <alignment horizontal="center" vertical="center" wrapText="1"/>
      <protection hidden="1"/>
    </xf>
    <xf numFmtId="166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>
      <alignment horizontal="center" vertical="center" wrapText="1"/>
    </xf>
    <xf numFmtId="2" fontId="30" fillId="0" borderId="17" xfId="0" applyNumberFormat="1" applyFont="1" applyBorder="1" applyAlignment="1">
      <alignment horizontal="center" vertical="center" wrapText="1"/>
    </xf>
    <xf numFmtId="2" fontId="30" fillId="0" borderId="15" xfId="0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 applyProtection="1">
      <alignment horizontal="center" vertical="center" wrapText="1"/>
      <protection hidden="1"/>
    </xf>
    <xf numFmtId="1" fontId="34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0" borderId="26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" fontId="34" fillId="0" borderId="26" xfId="0" applyNumberFormat="1" applyFont="1" applyBorder="1" applyAlignment="1" applyProtection="1">
      <alignment horizontal="center" vertical="center" wrapText="1"/>
      <protection hidden="1"/>
    </xf>
    <xf numFmtId="1" fontId="34" fillId="0" borderId="18" xfId="0" applyNumberFormat="1" applyFont="1" applyBorder="1" applyAlignment="1" applyProtection="1">
      <alignment horizontal="center" vertical="center" wrapText="1"/>
      <protection hidden="1"/>
    </xf>
    <xf numFmtId="1" fontId="34" fillId="0" borderId="28" xfId="0" applyNumberFormat="1" applyFont="1" applyBorder="1" applyAlignment="1" applyProtection="1">
      <alignment horizontal="center" vertical="center" wrapText="1"/>
      <protection hidden="1"/>
    </xf>
    <xf numFmtId="0" fontId="42" fillId="61" borderId="10" xfId="357" applyFont="1" applyFill="1" applyBorder="1" applyAlignment="1">
      <alignment horizontal="center" vertical="center" wrapText="1"/>
    </xf>
    <xf numFmtId="0" fontId="40" fillId="61" borderId="26" xfId="0" applyFont="1" applyFill="1" applyBorder="1" applyAlignment="1">
      <alignment horizontal="center" vertical="center" wrapText="1"/>
    </xf>
    <xf numFmtId="0" fontId="40" fillId="61" borderId="28" xfId="0" applyFont="1" applyFill="1" applyBorder="1" applyAlignment="1">
      <alignment horizontal="center" vertical="center" wrapText="1"/>
    </xf>
    <xf numFmtId="0" fontId="40" fillId="61" borderId="23" xfId="0" applyFont="1" applyFill="1" applyBorder="1" applyAlignment="1">
      <alignment horizontal="center" vertical="center" wrapText="1"/>
    </xf>
    <xf numFmtId="0" fontId="40" fillId="61" borderId="0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2" fontId="34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2" fontId="34" fillId="0" borderId="11" xfId="0" applyNumberFormat="1" applyFont="1" applyBorder="1" applyAlignment="1" applyProtection="1">
      <alignment horizontal="center" vertical="center" wrapText="1"/>
      <protection hidden="1"/>
    </xf>
    <xf numFmtId="0" fontId="29" fillId="0" borderId="13" xfId="0" applyFont="1" applyBorder="1" applyAlignment="1">
      <alignment horizontal="center" vertical="center" wrapText="1"/>
    </xf>
    <xf numFmtId="2" fontId="34" fillId="0" borderId="13" xfId="0" applyNumberFormat="1" applyFont="1" applyBorder="1" applyAlignment="1" applyProtection="1">
      <alignment horizontal="center" vertical="center" wrapText="1"/>
      <protection hidden="1"/>
    </xf>
    <xf numFmtId="2" fontId="29" fillId="0" borderId="20" xfId="0" applyNumberFormat="1" applyFont="1" applyBorder="1" applyAlignment="1">
      <alignment horizontal="center" vertical="center" wrapText="1"/>
    </xf>
    <xf numFmtId="0" fontId="30" fillId="58" borderId="10" xfId="0" applyFont="1" applyFill="1" applyBorder="1" applyAlignment="1">
      <alignment horizontal="center" vertical="center" wrapText="1"/>
    </xf>
    <xf numFmtId="2" fontId="29" fillId="58" borderId="17" xfId="0" applyNumberFormat="1" applyFont="1" applyFill="1" applyBorder="1" applyAlignment="1">
      <alignment horizontal="center" vertical="center" wrapText="1"/>
    </xf>
    <xf numFmtId="2" fontId="29" fillId="58" borderId="15" xfId="0" applyNumberFormat="1" applyFont="1" applyFill="1" applyBorder="1" applyAlignment="1">
      <alignment horizontal="center" vertical="center" wrapText="1"/>
    </xf>
    <xf numFmtId="3" fontId="34" fillId="58" borderId="30" xfId="0" applyNumberFormat="1" applyFont="1" applyFill="1" applyBorder="1" applyAlignment="1" applyProtection="1">
      <alignment horizontal="center" vertical="center" wrapText="1"/>
      <protection hidden="1"/>
    </xf>
    <xf numFmtId="3" fontId="34" fillId="58" borderId="37" xfId="0" applyNumberFormat="1" applyFont="1" applyFill="1" applyBorder="1" applyAlignment="1" applyProtection="1">
      <alignment horizontal="center" vertical="center" wrapText="1"/>
      <protection hidden="1"/>
    </xf>
    <xf numFmtId="3" fontId="34" fillId="58" borderId="31" xfId="0" applyNumberFormat="1" applyFont="1" applyFill="1" applyBorder="1" applyAlignment="1" applyProtection="1">
      <alignment horizontal="center" vertical="center" wrapText="1"/>
      <protection hidden="1"/>
    </xf>
    <xf numFmtId="1" fontId="34" fillId="58" borderId="10" xfId="0" applyNumberFormat="1" applyFont="1" applyFill="1" applyBorder="1" applyAlignment="1" applyProtection="1">
      <alignment horizontal="center" vertical="center" wrapText="1"/>
      <protection hidden="1"/>
    </xf>
    <xf numFmtId="1" fontId="34" fillId="58" borderId="25" xfId="0" applyNumberFormat="1" applyFont="1" applyFill="1" applyBorder="1" applyAlignment="1" applyProtection="1">
      <alignment horizontal="center" vertical="center" wrapText="1"/>
      <protection hidden="1"/>
    </xf>
    <xf numFmtId="1" fontId="34" fillId="58" borderId="16" xfId="0" applyNumberFormat="1" applyFont="1" applyFill="1" applyBorder="1" applyAlignment="1" applyProtection="1">
      <alignment horizontal="center" vertical="center" wrapText="1"/>
      <protection hidden="1"/>
    </xf>
    <xf numFmtId="1" fontId="34" fillId="58" borderId="35" xfId="0" applyNumberFormat="1" applyFont="1" applyFill="1" applyBorder="1" applyAlignment="1" applyProtection="1">
      <alignment horizontal="center" vertical="center" wrapText="1"/>
      <protection hidden="1"/>
    </xf>
    <xf numFmtId="0" fontId="29" fillId="58" borderId="21" xfId="0" applyFont="1" applyFill="1" applyBorder="1" applyAlignment="1">
      <alignment horizontal="center" vertical="center" wrapText="1"/>
    </xf>
    <xf numFmtId="0" fontId="29" fillId="58" borderId="22" xfId="0" applyFont="1" applyFill="1" applyBorder="1" applyAlignment="1">
      <alignment horizontal="center" vertical="center" wrapText="1"/>
    </xf>
    <xf numFmtId="0" fontId="29" fillId="58" borderId="25" xfId="0" applyFont="1" applyFill="1" applyBorder="1" applyAlignment="1">
      <alignment horizontal="center" vertical="center" wrapText="1"/>
    </xf>
    <xf numFmtId="0" fontId="29" fillId="58" borderId="35" xfId="0" applyFont="1" applyFill="1" applyBorder="1" applyAlignment="1">
      <alignment horizontal="center" vertical="center" wrapText="1"/>
    </xf>
    <xf numFmtId="0" fontId="30" fillId="58" borderId="17" xfId="0" applyFont="1" applyFill="1" applyBorder="1" applyAlignment="1">
      <alignment horizontal="center" vertical="center" wrapText="1"/>
    </xf>
    <xf numFmtId="0" fontId="30" fillId="58" borderId="15" xfId="0" applyFont="1" applyFill="1" applyBorder="1" applyAlignment="1">
      <alignment horizontal="center" vertical="center" wrapText="1"/>
    </xf>
    <xf numFmtId="2" fontId="30" fillId="58" borderId="17" xfId="0" applyNumberFormat="1" applyFont="1" applyFill="1" applyBorder="1" applyAlignment="1">
      <alignment horizontal="center" vertical="center" wrapText="1"/>
    </xf>
    <xf numFmtId="2" fontId="30" fillId="58" borderId="15" xfId="0" applyNumberFormat="1" applyFont="1" applyFill="1" applyBorder="1" applyAlignment="1">
      <alignment horizontal="center" vertical="center" wrapText="1"/>
    </xf>
    <xf numFmtId="166" fontId="30" fillId="58" borderId="17" xfId="0" applyNumberFormat="1" applyFont="1" applyFill="1" applyBorder="1" applyAlignment="1" applyProtection="1">
      <alignment horizontal="center" vertical="center" wrapText="1"/>
      <protection hidden="1"/>
    </xf>
    <xf numFmtId="166" fontId="30" fillId="58" borderId="15" xfId="0" applyNumberFormat="1" applyFont="1" applyFill="1" applyBorder="1" applyAlignment="1" applyProtection="1">
      <alignment horizontal="center" vertical="center" wrapText="1"/>
      <protection hidden="1"/>
    </xf>
    <xf numFmtId="3" fontId="34" fillId="58" borderId="32" xfId="0" applyNumberFormat="1" applyFont="1" applyFill="1" applyBorder="1" applyAlignment="1" applyProtection="1">
      <alignment horizontal="center" vertical="center" wrapText="1"/>
      <protection hidden="1"/>
    </xf>
    <xf numFmtId="3" fontId="34" fillId="58" borderId="38" xfId="0" applyNumberFormat="1" applyFont="1" applyFill="1" applyBorder="1" applyAlignment="1" applyProtection="1">
      <alignment horizontal="center" vertical="center" wrapText="1"/>
      <protection hidden="1"/>
    </xf>
    <xf numFmtId="3" fontId="34" fillId="58" borderId="33" xfId="0" applyNumberFormat="1" applyFont="1" applyFill="1" applyBorder="1" applyAlignment="1" applyProtection="1">
      <alignment horizontal="center" vertical="center" wrapText="1"/>
      <protection hidden="1"/>
    </xf>
    <xf numFmtId="0" fontId="29" fillId="59" borderId="10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334" applyNumberFormat="1" applyFont="1" applyFill="1" applyBorder="1" applyAlignment="1" applyProtection="1">
      <alignment horizontal="center" vertical="center" wrapText="1"/>
      <protection hidden="1"/>
    </xf>
    <xf numFmtId="0" fontId="29" fillId="59" borderId="17" xfId="334" applyFont="1" applyFill="1" applyBorder="1" applyAlignment="1" applyProtection="1">
      <alignment horizontal="center" vertical="center" wrapText="1"/>
      <protection hidden="1"/>
    </xf>
    <xf numFmtId="0" fontId="29" fillId="59" borderId="15" xfId="334" applyFont="1" applyFill="1" applyBorder="1" applyAlignment="1" applyProtection="1">
      <alignment horizontal="center" vertical="center" wrapText="1"/>
      <protection hidden="1"/>
    </xf>
    <xf numFmtId="0" fontId="29" fillId="59" borderId="17" xfId="334" applyNumberFormat="1" applyFont="1" applyFill="1" applyBorder="1" applyAlignment="1" applyProtection="1">
      <alignment horizontal="center" vertical="center" wrapText="1"/>
      <protection hidden="1"/>
    </xf>
    <xf numFmtId="0" fontId="29" fillId="59" borderId="15" xfId="334" applyNumberFormat="1" applyFont="1" applyFill="1" applyBorder="1" applyAlignment="1" applyProtection="1">
      <alignment horizontal="center" vertical="center" wrapText="1"/>
      <protection hidden="1"/>
    </xf>
    <xf numFmtId="3" fontId="29" fillId="59" borderId="21" xfId="334" applyNumberFormat="1" applyFont="1" applyFill="1" applyBorder="1" applyAlignment="1" applyProtection="1">
      <alignment horizontal="center" vertical="center" wrapText="1"/>
      <protection hidden="1"/>
    </xf>
    <xf numFmtId="3" fontId="29" fillId="59" borderId="22" xfId="334" applyNumberFormat="1" applyFont="1" applyFill="1" applyBorder="1" applyAlignment="1" applyProtection="1">
      <alignment horizontal="center" vertical="center" wrapText="1"/>
      <protection hidden="1"/>
    </xf>
    <xf numFmtId="3" fontId="29" fillId="59" borderId="25" xfId="334" applyNumberFormat="1" applyFont="1" applyFill="1" applyBorder="1" applyAlignment="1" applyProtection="1">
      <alignment horizontal="center" vertical="center" wrapText="1"/>
      <protection hidden="1"/>
    </xf>
    <xf numFmtId="3" fontId="29" fillId="59" borderId="35" xfId="334" applyNumberFormat="1" applyFont="1" applyFill="1" applyBorder="1" applyAlignment="1" applyProtection="1">
      <alignment horizontal="center" vertical="center" wrapText="1"/>
      <protection hidden="1"/>
    </xf>
    <xf numFmtId="0" fontId="81" fillId="59" borderId="18" xfId="334" applyFont="1" applyFill="1" applyBorder="1" applyAlignment="1" applyProtection="1">
      <alignment horizontal="left" vertical="center" wrapText="1" indent="1"/>
      <protection hidden="1"/>
    </xf>
    <xf numFmtId="0" fontId="81" fillId="59" borderId="28" xfId="334" applyFont="1" applyFill="1" applyBorder="1" applyAlignment="1" applyProtection="1">
      <alignment horizontal="left" vertical="center" wrapText="1" indent="1"/>
      <protection hidden="1"/>
    </xf>
    <xf numFmtId="0" fontId="29" fillId="59" borderId="21" xfId="334" applyFont="1" applyFill="1" applyBorder="1" applyAlignment="1" applyProtection="1">
      <alignment horizontal="center" vertical="center" wrapText="1"/>
      <protection hidden="1"/>
    </xf>
    <xf numFmtId="0" fontId="29" fillId="59" borderId="22" xfId="334" applyFont="1" applyFill="1" applyBorder="1" applyAlignment="1" applyProtection="1">
      <alignment horizontal="center" vertical="center" wrapText="1"/>
      <protection hidden="1"/>
    </xf>
    <xf numFmtId="0" fontId="29" fillId="59" borderId="25" xfId="334" applyFont="1" applyFill="1" applyBorder="1" applyAlignment="1" applyProtection="1">
      <alignment horizontal="center" vertical="center" wrapText="1"/>
      <protection hidden="1"/>
    </xf>
    <xf numFmtId="0" fontId="29" fillId="59" borderId="35" xfId="334" applyFont="1" applyFill="1" applyBorder="1" applyAlignment="1" applyProtection="1">
      <alignment horizontal="center" vertical="center" wrapText="1"/>
      <protection hidden="1"/>
    </xf>
    <xf numFmtId="3" fontId="29" fillId="59" borderId="26" xfId="334" applyNumberFormat="1" applyFont="1" applyFill="1" applyBorder="1" applyAlignment="1" applyProtection="1">
      <alignment horizontal="center" vertical="center" wrapText="1"/>
      <protection hidden="1"/>
    </xf>
    <xf numFmtId="3" fontId="29" fillId="59" borderId="28" xfId="334" applyNumberFormat="1" applyFont="1" applyFill="1" applyBorder="1" applyAlignment="1" applyProtection="1">
      <alignment horizontal="center" vertical="center" wrapText="1"/>
      <protection hidden="1"/>
    </xf>
    <xf numFmtId="3" fontId="30" fillId="0" borderId="10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26" xfId="330" applyFont="1" applyBorder="1" applyAlignment="1" applyProtection="1">
      <alignment horizontal="left" vertical="center" wrapText="1"/>
      <protection hidden="1"/>
    </xf>
    <xf numFmtId="0" fontId="30" fillId="0" borderId="18" xfId="330" applyFont="1" applyBorder="1" applyAlignment="1" applyProtection="1">
      <alignment horizontal="left" vertical="center"/>
      <protection hidden="1"/>
    </xf>
    <xf numFmtId="0" fontId="30" fillId="0" borderId="28" xfId="330" applyFont="1" applyBorder="1" applyAlignment="1" applyProtection="1">
      <alignment horizontal="left" vertical="center"/>
      <protection hidden="1"/>
    </xf>
    <xf numFmtId="3" fontId="34" fillId="0" borderId="17" xfId="334" applyNumberFormat="1" applyFont="1" applyBorder="1" applyAlignment="1">
      <alignment horizontal="center" vertical="center"/>
    </xf>
    <xf numFmtId="3" fontId="34" fillId="0" borderId="20" xfId="334" applyNumberFormat="1" applyFont="1" applyBorder="1" applyAlignment="1">
      <alignment horizontal="center" vertical="center"/>
    </xf>
    <xf numFmtId="3" fontId="34" fillId="0" borderId="15" xfId="334" applyNumberFormat="1" applyFont="1" applyBorder="1" applyAlignment="1">
      <alignment horizontal="center" vertical="center"/>
    </xf>
    <xf numFmtId="0" fontId="29" fillId="0" borderId="17" xfId="334" applyFont="1" applyFill="1" applyBorder="1" applyAlignment="1" applyProtection="1">
      <alignment horizontal="center" vertical="center" wrapText="1"/>
      <protection hidden="1"/>
    </xf>
    <xf numFmtId="0" fontId="29" fillId="0" borderId="15" xfId="334" applyFont="1" applyFill="1" applyBorder="1" applyAlignment="1" applyProtection="1">
      <alignment horizontal="center" vertical="center" wrapText="1"/>
      <protection hidden="1"/>
    </xf>
    <xf numFmtId="0" fontId="30" fillId="0" borderId="26" xfId="334" applyFont="1" applyFill="1" applyBorder="1" applyAlignment="1" applyProtection="1">
      <alignment horizontal="center" vertical="center" wrapText="1"/>
      <protection hidden="1"/>
    </xf>
    <xf numFmtId="0" fontId="30" fillId="0" borderId="28" xfId="334" applyFont="1" applyFill="1" applyBorder="1" applyAlignment="1" applyProtection="1">
      <alignment horizontal="center" vertical="center" wrapText="1"/>
      <protection hidden="1"/>
    </xf>
    <xf numFmtId="0" fontId="30" fillId="0" borderId="10" xfId="334" applyFont="1" applyFill="1" applyBorder="1" applyAlignment="1" applyProtection="1">
      <alignment horizontal="center" vertical="center" wrapText="1"/>
      <protection hidden="1"/>
    </xf>
    <xf numFmtId="0" fontId="29" fillId="60" borderId="17" xfId="334" applyFont="1" applyFill="1" applyBorder="1" applyAlignment="1" applyProtection="1">
      <alignment horizontal="center" vertical="center" wrapText="1"/>
      <protection hidden="1"/>
    </xf>
    <xf numFmtId="0" fontId="29" fillId="60" borderId="15" xfId="334" applyFont="1" applyFill="1" applyBorder="1" applyAlignment="1" applyProtection="1">
      <alignment horizontal="center" vertical="center" wrapText="1"/>
      <protection hidden="1"/>
    </xf>
    <xf numFmtId="0" fontId="30" fillId="0" borderId="17" xfId="334" applyFont="1" applyBorder="1" applyAlignment="1" applyProtection="1">
      <alignment horizontal="center" vertical="center"/>
      <protection hidden="1"/>
    </xf>
    <xf numFmtId="0" fontId="30" fillId="0" borderId="20" xfId="334" applyFont="1" applyBorder="1" applyAlignment="1" applyProtection="1">
      <alignment horizontal="center" vertical="center"/>
      <protection hidden="1"/>
    </xf>
    <xf numFmtId="0" fontId="30" fillId="0" borderId="15" xfId="334" applyFont="1" applyBorder="1" applyAlignment="1" applyProtection="1">
      <alignment horizontal="center" vertical="center"/>
      <protection hidden="1"/>
    </xf>
    <xf numFmtId="3" fontId="29" fillId="60" borderId="21" xfId="334" applyNumberFormat="1" applyFont="1" applyFill="1" applyBorder="1" applyAlignment="1" applyProtection="1">
      <alignment horizontal="center" vertical="center" wrapText="1"/>
      <protection hidden="1"/>
    </xf>
    <xf numFmtId="3" fontId="29" fillId="60" borderId="22" xfId="334" applyNumberFormat="1" applyFont="1" applyFill="1" applyBorder="1" applyAlignment="1" applyProtection="1">
      <alignment horizontal="center" vertical="center" wrapText="1"/>
      <protection hidden="1"/>
    </xf>
    <xf numFmtId="3" fontId="29" fillId="60" borderId="25" xfId="334" applyNumberFormat="1" applyFont="1" applyFill="1" applyBorder="1" applyAlignment="1" applyProtection="1">
      <alignment horizontal="center" vertical="center" wrapText="1"/>
      <protection hidden="1"/>
    </xf>
    <xf numFmtId="3" fontId="29" fillId="60" borderId="35" xfId="334" applyNumberFormat="1" applyFont="1" applyFill="1" applyBorder="1" applyAlignment="1" applyProtection="1">
      <alignment horizontal="center" vertical="center" wrapText="1"/>
      <protection hidden="1"/>
    </xf>
    <xf numFmtId="0" fontId="29" fillId="55" borderId="26" xfId="334" applyFont="1" applyFill="1" applyBorder="1" applyAlignment="1" applyProtection="1">
      <alignment horizontal="center" vertical="center" wrapText="1"/>
      <protection hidden="1"/>
    </xf>
    <xf numFmtId="0" fontId="29" fillId="55" borderId="28" xfId="334" applyFont="1" applyFill="1" applyBorder="1" applyAlignment="1" applyProtection="1">
      <alignment horizontal="center" vertical="center" wrapText="1"/>
      <protection hidden="1"/>
    </xf>
    <xf numFmtId="0" fontId="29" fillId="0" borderId="10" xfId="330" applyFont="1" applyBorder="1" applyAlignment="1" applyProtection="1">
      <alignment horizontal="center" vertical="center" wrapText="1"/>
      <protection hidden="1"/>
    </xf>
    <xf numFmtId="0" fontId="30" fillId="0" borderId="10" xfId="334" applyFont="1" applyBorder="1" applyAlignment="1" applyProtection="1">
      <alignment horizontal="center" vertical="center" wrapText="1"/>
      <protection hidden="1"/>
    </xf>
    <xf numFmtId="0" fontId="29" fillId="0" borderId="21" xfId="330" applyFont="1" applyBorder="1" applyAlignment="1" applyProtection="1">
      <alignment horizontal="center" vertical="center" wrapText="1"/>
      <protection hidden="1"/>
    </xf>
    <xf numFmtId="0" fontId="29" fillId="0" borderId="22" xfId="330" applyFont="1" applyBorder="1" applyAlignment="1" applyProtection="1">
      <alignment horizontal="center" vertical="center" wrapText="1"/>
      <protection hidden="1"/>
    </xf>
    <xf numFmtId="0" fontId="29" fillId="0" borderId="23" xfId="330" applyFont="1" applyBorder="1" applyAlignment="1" applyProtection="1">
      <alignment horizontal="center" vertical="center" wrapText="1"/>
      <protection hidden="1"/>
    </xf>
    <xf numFmtId="0" fontId="29" fillId="0" borderId="24" xfId="330" applyFont="1" applyBorder="1" applyAlignment="1" applyProtection="1">
      <alignment horizontal="center" vertical="center" wrapText="1"/>
      <protection hidden="1"/>
    </xf>
    <xf numFmtId="0" fontId="29" fillId="0" borderId="25" xfId="330" applyFont="1" applyBorder="1" applyAlignment="1" applyProtection="1">
      <alignment horizontal="center" vertical="center" wrapText="1"/>
      <protection hidden="1"/>
    </xf>
    <xf numFmtId="0" fontId="29" fillId="0" borderId="35" xfId="330" applyFont="1" applyBorder="1" applyAlignment="1" applyProtection="1">
      <alignment horizontal="center" vertical="center" wrapText="1"/>
      <protection hidden="1"/>
    </xf>
    <xf numFmtId="0" fontId="34" fillId="0" borderId="10" xfId="334" applyFont="1" applyBorder="1" applyAlignment="1">
      <alignment horizontal="left" vertical="center" wrapText="1"/>
    </xf>
    <xf numFmtId="0" fontId="29" fillId="59" borderId="26" xfId="334" applyFont="1" applyFill="1" applyBorder="1" applyAlignment="1" applyProtection="1">
      <alignment horizontal="center" vertical="center" wrapText="1"/>
      <protection hidden="1"/>
    </xf>
    <xf numFmtId="0" fontId="29" fillId="59" borderId="18" xfId="334" applyFont="1" applyFill="1" applyBorder="1" applyAlignment="1" applyProtection="1">
      <alignment horizontal="center" vertical="center" wrapText="1"/>
      <protection hidden="1"/>
    </xf>
    <xf numFmtId="0" fontId="29" fillId="59" borderId="28" xfId="334" applyFont="1" applyFill="1" applyBorder="1" applyAlignment="1" applyProtection="1">
      <alignment horizontal="center" vertical="center" wrapText="1"/>
      <protection hidden="1"/>
    </xf>
    <xf numFmtId="0" fontId="30" fillId="0" borderId="10" xfId="330" applyFont="1" applyBorder="1" applyAlignment="1" applyProtection="1">
      <alignment horizontal="left" vertical="center" wrapText="1"/>
      <protection hidden="1"/>
    </xf>
    <xf numFmtId="0" fontId="30" fillId="0" borderId="17" xfId="330" applyFont="1" applyBorder="1" applyAlignment="1" applyProtection="1">
      <alignment horizontal="center" vertical="center" wrapText="1"/>
      <protection hidden="1"/>
    </xf>
    <xf numFmtId="0" fontId="30" fillId="0" borderId="20" xfId="330" applyFont="1" applyBorder="1" applyAlignment="1" applyProtection="1">
      <alignment horizontal="center" vertical="center" wrapText="1"/>
      <protection hidden="1"/>
    </xf>
    <xf numFmtId="0" fontId="30" fillId="0" borderId="15" xfId="330" applyFont="1" applyBorder="1" applyAlignment="1" applyProtection="1">
      <alignment horizontal="center" vertical="center" wrapText="1"/>
      <protection hidden="1"/>
    </xf>
    <xf numFmtId="0" fontId="30" fillId="0" borderId="26" xfId="330" applyFont="1" applyBorder="1" applyAlignment="1" applyProtection="1">
      <alignment horizontal="left" vertical="center"/>
      <protection hidden="1"/>
    </xf>
    <xf numFmtId="0" fontId="29" fillId="48" borderId="26" xfId="0" applyFont="1" applyFill="1" applyBorder="1" applyAlignment="1">
      <alignment horizontal="center" vertical="center" wrapText="1"/>
    </xf>
    <xf numFmtId="0" fontId="29" fillId="48" borderId="28" xfId="0" applyFont="1" applyFill="1" applyBorder="1" applyAlignment="1">
      <alignment horizontal="center" vertical="center" wrapText="1"/>
    </xf>
    <xf numFmtId="0" fontId="97" fillId="60" borderId="10" xfId="330" applyFont="1" applyFill="1" applyBorder="1" applyAlignment="1">
      <alignment horizontal="center" vertical="center" wrapText="1"/>
    </xf>
    <xf numFmtId="3" fontId="29" fillId="60" borderId="10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2" xfId="334" applyNumberFormat="1" applyFont="1" applyFill="1" applyBorder="1" applyAlignment="1" applyProtection="1">
      <alignment horizontal="center" vertical="center"/>
      <protection hidden="1"/>
    </xf>
    <xf numFmtId="3" fontId="34" fillId="0" borderId="38" xfId="334" applyNumberFormat="1" applyFont="1" applyFill="1" applyBorder="1" applyAlignment="1" applyProtection="1">
      <alignment horizontal="center" vertical="center"/>
      <protection hidden="1"/>
    </xf>
    <xf numFmtId="3" fontId="34" fillId="0" borderId="33" xfId="334" applyNumberFormat="1" applyFont="1" applyFill="1" applyBorder="1" applyAlignment="1" applyProtection="1">
      <alignment horizontal="center" vertical="center"/>
      <protection hidden="1"/>
    </xf>
    <xf numFmtId="3" fontId="34" fillId="0" borderId="34" xfId="334" applyNumberFormat="1" applyFont="1" applyFill="1" applyBorder="1" applyAlignment="1" applyProtection="1">
      <alignment horizontal="center" vertical="center"/>
      <protection hidden="1"/>
    </xf>
    <xf numFmtId="3" fontId="34" fillId="0" borderId="53" xfId="334" applyNumberFormat="1" applyFont="1" applyFill="1" applyBorder="1" applyAlignment="1" applyProtection="1">
      <alignment horizontal="center" vertical="center"/>
      <protection hidden="1"/>
    </xf>
    <xf numFmtId="3" fontId="34" fillId="0" borderId="29" xfId="334" applyNumberFormat="1" applyFont="1" applyFill="1" applyBorder="1" applyAlignment="1" applyProtection="1">
      <alignment horizontal="center" vertical="center"/>
      <protection hidden="1"/>
    </xf>
    <xf numFmtId="3" fontId="34" fillId="0" borderId="30" xfId="334" applyNumberFormat="1" applyFont="1" applyFill="1" applyBorder="1" applyAlignment="1" applyProtection="1">
      <alignment horizontal="center" vertical="center"/>
      <protection hidden="1"/>
    </xf>
    <xf numFmtId="3" fontId="34" fillId="0" borderId="37" xfId="334" applyNumberFormat="1" applyFont="1" applyFill="1" applyBorder="1" applyAlignment="1" applyProtection="1">
      <alignment horizontal="center" vertical="center"/>
      <protection hidden="1"/>
    </xf>
    <xf numFmtId="3" fontId="34" fillId="0" borderId="31" xfId="334" applyNumberFormat="1" applyFont="1" applyFill="1" applyBorder="1" applyAlignment="1" applyProtection="1">
      <alignment horizontal="center" vertical="center"/>
      <protection hidden="1"/>
    </xf>
    <xf numFmtId="0" fontId="36" fillId="0" borderId="0" xfId="356" applyFont="1" applyBorder="1" applyAlignment="1" applyProtection="1">
      <alignment horizontal="center" wrapText="1"/>
      <protection hidden="1"/>
    </xf>
    <xf numFmtId="0" fontId="36" fillId="0" borderId="16" xfId="356" applyFont="1" applyBorder="1" applyAlignment="1" applyProtection="1">
      <alignment horizontal="center" wrapText="1"/>
      <protection hidden="1"/>
    </xf>
    <xf numFmtId="0" fontId="29" fillId="59" borderId="19" xfId="334" applyFont="1" applyFill="1" applyBorder="1" applyAlignment="1" applyProtection="1">
      <alignment horizontal="center" vertical="center" wrapText="1"/>
      <protection hidden="1"/>
    </xf>
    <xf numFmtId="0" fontId="29" fillId="60" borderId="21" xfId="334" applyFont="1" applyFill="1" applyBorder="1" applyAlignment="1" applyProtection="1">
      <alignment horizontal="center" vertical="center" wrapText="1"/>
      <protection hidden="1"/>
    </xf>
    <xf numFmtId="0" fontId="29" fillId="60" borderId="19" xfId="334" applyFont="1" applyFill="1" applyBorder="1" applyAlignment="1" applyProtection="1">
      <alignment horizontal="center" vertical="center" wrapText="1"/>
      <protection hidden="1"/>
    </xf>
    <xf numFmtId="0" fontId="29" fillId="60" borderId="22" xfId="334" applyFont="1" applyFill="1" applyBorder="1" applyAlignment="1" applyProtection="1">
      <alignment horizontal="center" vertical="center" wrapText="1"/>
      <protection hidden="1"/>
    </xf>
    <xf numFmtId="0" fontId="29" fillId="60" borderId="25" xfId="334" applyFont="1" applyFill="1" applyBorder="1" applyAlignment="1" applyProtection="1">
      <alignment horizontal="center" vertical="center" wrapText="1"/>
      <protection hidden="1"/>
    </xf>
    <xf numFmtId="0" fontId="29" fillId="60" borderId="16" xfId="334" applyFont="1" applyFill="1" applyBorder="1" applyAlignment="1" applyProtection="1">
      <alignment horizontal="center" vertical="center" wrapText="1"/>
      <protection hidden="1"/>
    </xf>
    <xf numFmtId="0" fontId="29" fillId="60" borderId="35" xfId="334" applyFont="1" applyFill="1" applyBorder="1" applyAlignment="1" applyProtection="1">
      <alignment horizontal="center" vertical="center" wrapText="1"/>
      <protection hidden="1"/>
    </xf>
    <xf numFmtId="0" fontId="29" fillId="0" borderId="21" xfId="334" applyFont="1" applyBorder="1" applyAlignment="1" applyProtection="1">
      <alignment horizontal="center" vertical="center" wrapText="1"/>
      <protection hidden="1"/>
    </xf>
    <xf numFmtId="0" fontId="29" fillId="0" borderId="19" xfId="334" applyFont="1" applyBorder="1" applyAlignment="1" applyProtection="1">
      <alignment horizontal="center" vertical="center" wrapText="1"/>
      <protection hidden="1"/>
    </xf>
    <xf numFmtId="0" fontId="29" fillId="0" borderId="22" xfId="334" applyFont="1" applyBorder="1" applyAlignment="1" applyProtection="1">
      <alignment horizontal="center" vertical="center" wrapText="1"/>
      <protection hidden="1"/>
    </xf>
    <xf numFmtId="0" fontId="29" fillId="0" borderId="23" xfId="334" applyFont="1" applyBorder="1" applyAlignment="1" applyProtection="1">
      <alignment horizontal="center" vertical="center" wrapText="1"/>
      <protection hidden="1"/>
    </xf>
    <xf numFmtId="0" fontId="29" fillId="0" borderId="0" xfId="334" applyFont="1" applyBorder="1" applyAlignment="1" applyProtection="1">
      <alignment horizontal="center" vertical="center" wrapText="1"/>
      <protection hidden="1"/>
    </xf>
    <xf numFmtId="0" fontId="29" fillId="0" borderId="24" xfId="334" applyFont="1" applyBorder="1" applyAlignment="1" applyProtection="1">
      <alignment horizontal="center" vertical="center" wrapText="1"/>
      <protection hidden="1"/>
    </xf>
    <xf numFmtId="0" fontId="29" fillId="0" borderId="25" xfId="334" applyFont="1" applyBorder="1" applyAlignment="1" applyProtection="1">
      <alignment horizontal="center" vertical="center" wrapText="1"/>
      <protection hidden="1"/>
    </xf>
    <xf numFmtId="0" fontId="29" fillId="0" borderId="16" xfId="334" applyFont="1" applyBorder="1" applyAlignment="1" applyProtection="1">
      <alignment horizontal="center" vertical="center" wrapText="1"/>
      <protection hidden="1"/>
    </xf>
    <xf numFmtId="0" fontId="29" fillId="0" borderId="35" xfId="334" applyFont="1" applyBorder="1" applyAlignment="1" applyProtection="1">
      <alignment horizontal="center" vertical="center" wrapText="1"/>
      <protection hidden="1"/>
    </xf>
    <xf numFmtId="0" fontId="29" fillId="55" borderId="18" xfId="334" applyFont="1" applyFill="1" applyBorder="1" applyAlignment="1" applyProtection="1">
      <alignment horizontal="center" vertical="center" wrapText="1"/>
      <protection hidden="1"/>
    </xf>
    <xf numFmtId="166" fontId="30" fillId="0" borderId="17" xfId="334" applyNumberFormat="1" applyFont="1" applyBorder="1" applyAlignment="1" applyProtection="1">
      <alignment horizontal="center" vertical="center"/>
      <protection hidden="1"/>
    </xf>
    <xf numFmtId="166" fontId="30" fillId="0" borderId="15" xfId="334" applyNumberFormat="1" applyFont="1" applyBorder="1" applyAlignment="1" applyProtection="1">
      <alignment horizontal="center" vertical="center"/>
      <protection hidden="1"/>
    </xf>
    <xf numFmtId="3" fontId="29" fillId="55" borderId="26" xfId="334" applyNumberFormat="1" applyFont="1" applyFill="1" applyBorder="1" applyAlignment="1" applyProtection="1">
      <alignment horizontal="center" vertical="center" wrapText="1"/>
      <protection hidden="1"/>
    </xf>
    <xf numFmtId="3" fontId="29" fillId="55" borderId="28" xfId="334" applyNumberFormat="1" applyFont="1" applyFill="1" applyBorder="1" applyAlignment="1" applyProtection="1">
      <alignment horizontal="center" vertical="center" wrapText="1"/>
      <protection hidden="1"/>
    </xf>
    <xf numFmtId="0" fontId="33" fillId="0" borderId="62" xfId="334" applyFont="1" applyBorder="1" applyAlignment="1">
      <alignment horizontal="center" vertical="center" wrapText="1"/>
    </xf>
    <xf numFmtId="0" fontId="33" fillId="0" borderId="15" xfId="334" applyFont="1" applyBorder="1" applyAlignment="1">
      <alignment horizontal="center" vertical="center"/>
    </xf>
    <xf numFmtId="0" fontId="33" fillId="0" borderId="17" xfId="334" applyFont="1" applyBorder="1" applyAlignment="1">
      <alignment horizontal="center" vertical="center" wrapText="1"/>
    </xf>
    <xf numFmtId="0" fontId="33" fillId="0" borderId="20" xfId="334" applyFont="1" applyBorder="1" applyAlignment="1">
      <alignment horizontal="center" vertical="center"/>
    </xf>
    <xf numFmtId="0" fontId="30" fillId="0" borderId="32" xfId="330" applyFont="1" applyBorder="1" applyAlignment="1" applyProtection="1">
      <alignment horizontal="center" vertical="center" wrapText="1"/>
      <protection hidden="1"/>
    </xf>
    <xf numFmtId="0" fontId="30" fillId="0" borderId="33" xfId="330" applyFont="1" applyBorder="1" applyAlignment="1" applyProtection="1">
      <alignment horizontal="center" vertical="center" wrapText="1"/>
      <protection hidden="1"/>
    </xf>
    <xf numFmtId="3" fontId="97" fillId="0" borderId="62" xfId="334" applyNumberFormat="1" applyFont="1" applyBorder="1" applyAlignment="1" applyProtection="1">
      <alignment horizontal="center" vertical="center" textRotation="60" wrapText="1"/>
      <protection hidden="1"/>
    </xf>
    <xf numFmtId="3" fontId="97" fillId="0" borderId="20" xfId="334" applyNumberFormat="1" applyFont="1" applyBorder="1" applyAlignment="1" applyProtection="1">
      <alignment horizontal="center" vertical="center" textRotation="60" wrapText="1"/>
      <protection hidden="1"/>
    </xf>
    <xf numFmtId="3" fontId="97" fillId="0" borderId="63" xfId="334" applyNumberFormat="1" applyFont="1" applyBorder="1" applyAlignment="1" applyProtection="1">
      <alignment horizontal="center" vertical="center" textRotation="60" wrapText="1"/>
      <protection hidden="1"/>
    </xf>
    <xf numFmtId="169" fontId="34" fillId="0" borderId="32" xfId="334" applyNumberFormat="1" applyFont="1" applyBorder="1" applyAlignment="1" applyProtection="1">
      <alignment horizontal="center" vertical="center" wrapText="1"/>
      <protection hidden="1"/>
    </xf>
    <xf numFmtId="169" fontId="34" fillId="0" borderId="33" xfId="334" applyNumberFormat="1" applyFont="1" applyBorder="1" applyAlignment="1" applyProtection="1">
      <alignment horizontal="center" vertical="center" wrapText="1"/>
      <protection hidden="1"/>
    </xf>
    <xf numFmtId="169" fontId="34" fillId="0" borderId="30" xfId="334" applyNumberFormat="1" applyFont="1" applyBorder="1" applyAlignment="1" applyProtection="1">
      <alignment horizontal="center" vertical="center" wrapText="1"/>
      <protection hidden="1"/>
    </xf>
    <xf numFmtId="169" fontId="34" fillId="0" borderId="31" xfId="334" applyNumberFormat="1" applyFont="1" applyBorder="1" applyAlignment="1" applyProtection="1">
      <alignment horizontal="center" vertical="center" wrapText="1"/>
      <protection hidden="1"/>
    </xf>
    <xf numFmtId="9" fontId="45" fillId="0" borderId="26" xfId="373" applyFont="1" applyBorder="1" applyAlignment="1">
      <alignment horizontal="center" vertical="center"/>
    </xf>
    <xf numFmtId="9" fontId="45" fillId="0" borderId="28" xfId="373" applyFont="1" applyBorder="1" applyAlignment="1">
      <alignment horizontal="center" vertical="center"/>
    </xf>
    <xf numFmtId="9" fontId="45" fillId="0" borderId="18" xfId="373" applyFont="1" applyBorder="1" applyAlignment="1">
      <alignment horizontal="center" vertical="center"/>
    </xf>
    <xf numFmtId="0" fontId="34" fillId="0" borderId="26" xfId="334" applyFont="1" applyBorder="1" applyAlignment="1">
      <alignment horizontal="center" vertical="center"/>
    </xf>
    <xf numFmtId="0" fontId="34" fillId="0" borderId="28" xfId="334" applyFont="1" applyBorder="1" applyAlignment="1">
      <alignment horizontal="center" vertical="center"/>
    </xf>
    <xf numFmtId="0" fontId="29" fillId="59" borderId="17" xfId="330" applyFont="1" applyFill="1" applyBorder="1" applyAlignment="1" applyProtection="1">
      <alignment horizontal="center" vertical="center" wrapText="1"/>
      <protection hidden="1"/>
    </xf>
    <xf numFmtId="0" fontId="29" fillId="59" borderId="15" xfId="330" applyFont="1" applyFill="1" applyBorder="1" applyAlignment="1" applyProtection="1">
      <alignment horizontal="center" vertical="center" wrapText="1"/>
      <protection hidden="1"/>
    </xf>
    <xf numFmtId="0" fontId="30" fillId="0" borderId="26" xfId="334" applyFont="1" applyBorder="1" applyAlignment="1" applyProtection="1">
      <alignment horizontal="center" vertical="center" wrapText="1"/>
      <protection hidden="1"/>
    </xf>
    <xf numFmtId="0" fontId="30" fillId="0" borderId="28" xfId="334" applyFont="1" applyBorder="1" applyAlignment="1" applyProtection="1">
      <alignment horizontal="center" vertical="center" wrapText="1"/>
      <protection hidden="1"/>
    </xf>
    <xf numFmtId="0" fontId="29" fillId="0" borderId="26" xfId="334" applyFont="1" applyBorder="1" applyAlignment="1" applyProtection="1">
      <alignment horizontal="center" vertical="center" wrapText="1"/>
      <protection hidden="1"/>
    </xf>
    <xf numFmtId="0" fontId="29" fillId="0" borderId="18" xfId="334" applyFont="1" applyBorder="1" applyAlignment="1" applyProtection="1">
      <alignment horizontal="center" vertical="center" wrapText="1"/>
      <protection hidden="1"/>
    </xf>
    <xf numFmtId="0" fontId="29" fillId="0" borderId="28" xfId="334" applyFont="1" applyBorder="1" applyAlignment="1" applyProtection="1">
      <alignment horizontal="center" vertical="center" wrapText="1"/>
      <protection hidden="1"/>
    </xf>
    <xf numFmtId="0" fontId="39" fillId="0" borderId="13" xfId="334" applyFont="1" applyBorder="1" applyAlignment="1">
      <alignment horizontal="center" vertical="center"/>
    </xf>
    <xf numFmtId="0" fontId="30" fillId="0" borderId="64" xfId="330" applyFont="1" applyBorder="1" applyAlignment="1" applyProtection="1">
      <alignment horizontal="center" vertical="center" wrapText="1"/>
      <protection hidden="1"/>
    </xf>
    <xf numFmtId="0" fontId="30" fillId="0" borderId="13" xfId="330" applyFont="1" applyBorder="1" applyAlignment="1" applyProtection="1">
      <alignment horizontal="center" vertical="center" wrapText="1"/>
      <protection hidden="1"/>
    </xf>
    <xf numFmtId="0" fontId="42" fillId="48" borderId="17" xfId="357" applyFont="1" applyFill="1" applyBorder="1" applyAlignment="1">
      <alignment horizontal="center" vertical="center" wrapText="1"/>
    </xf>
    <xf numFmtId="0" fontId="42" fillId="48" borderId="15" xfId="357" applyFont="1" applyFill="1" applyBorder="1" applyAlignment="1">
      <alignment horizontal="center" vertical="center" wrapText="1"/>
    </xf>
    <xf numFmtId="0" fontId="30" fillId="0" borderId="30" xfId="330" applyFont="1" applyBorder="1" applyAlignment="1" applyProtection="1">
      <alignment horizontal="center" vertical="center" wrapText="1"/>
      <protection hidden="1"/>
    </xf>
    <xf numFmtId="0" fontId="30" fillId="0" borderId="31" xfId="330" applyFont="1" applyBorder="1" applyAlignment="1" applyProtection="1">
      <alignment horizontal="center" vertical="center" wrapText="1"/>
      <protection hidden="1"/>
    </xf>
    <xf numFmtId="0" fontId="33" fillId="48" borderId="26" xfId="334" applyFont="1" applyFill="1" applyBorder="1" applyAlignment="1">
      <alignment horizontal="center" vertical="center" wrapText="1"/>
    </xf>
    <xf numFmtId="0" fontId="33" fillId="48" borderId="18" xfId="334" applyFont="1" applyFill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0" fontId="29" fillId="0" borderId="3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59" borderId="16" xfId="334" applyFont="1" applyFill="1" applyBorder="1" applyAlignment="1" applyProtection="1">
      <alignment horizontal="center" vertical="center" wrapText="1"/>
      <protection hidden="1"/>
    </xf>
    <xf numFmtId="0" fontId="30" fillId="0" borderId="18" xfId="334" applyFont="1" applyBorder="1" applyAlignment="1" applyProtection="1">
      <alignment horizontal="center" vertical="center" wrapText="1"/>
      <protection hidden="1"/>
    </xf>
    <xf numFmtId="0" fontId="39" fillId="0" borderId="55" xfId="334" applyFont="1" applyBorder="1" applyAlignment="1">
      <alignment horizontal="center" vertical="center"/>
    </xf>
    <xf numFmtId="0" fontId="39" fillId="0" borderId="57" xfId="334" applyFont="1" applyBorder="1" applyAlignment="1">
      <alignment horizontal="center" vertical="center"/>
    </xf>
    <xf numFmtId="0" fontId="30" fillId="0" borderId="55" xfId="330" applyFont="1" applyBorder="1" applyAlignment="1" applyProtection="1">
      <alignment horizontal="center" vertical="center" wrapText="1"/>
      <protection hidden="1"/>
    </xf>
    <xf numFmtId="0" fontId="30" fillId="0" borderId="57" xfId="330" applyFont="1" applyBorder="1" applyAlignment="1" applyProtection="1">
      <alignment horizontal="center" vertical="center" wrapText="1"/>
      <protection hidden="1"/>
    </xf>
    <xf numFmtId="0" fontId="30" fillId="0" borderId="17" xfId="334" applyFont="1" applyBorder="1" applyAlignment="1" applyProtection="1">
      <alignment horizontal="center" vertical="center" wrapText="1"/>
      <protection hidden="1"/>
    </xf>
    <xf numFmtId="0" fontId="30" fillId="0" borderId="20" xfId="334" applyFont="1" applyBorder="1" applyAlignment="1" applyProtection="1">
      <alignment horizontal="center" vertical="center" wrapText="1"/>
      <protection hidden="1"/>
    </xf>
    <xf numFmtId="0" fontId="30" fillId="0" borderId="15" xfId="334" applyFont="1" applyBorder="1" applyAlignment="1" applyProtection="1">
      <alignment horizontal="center" vertical="center" wrapText="1"/>
      <protection hidden="1"/>
    </xf>
    <xf numFmtId="0" fontId="30" fillId="0" borderId="15" xfId="330" applyFont="1" applyBorder="1" applyAlignment="1" applyProtection="1">
      <alignment horizontal="left" vertical="center" wrapText="1"/>
      <protection hidden="1"/>
    </xf>
    <xf numFmtId="0" fontId="29" fillId="0" borderId="10" xfId="334" applyFont="1" applyBorder="1" applyAlignment="1" applyProtection="1">
      <alignment horizontal="center" vertical="center" wrapText="1"/>
      <protection hidden="1"/>
    </xf>
    <xf numFmtId="166" fontId="30" fillId="0" borderId="26" xfId="334" applyNumberFormat="1" applyFont="1" applyFill="1" applyBorder="1" applyAlignment="1" applyProtection="1">
      <alignment horizontal="center" vertical="center"/>
      <protection hidden="1"/>
    </xf>
    <xf numFmtId="166" fontId="30" fillId="0" borderId="28" xfId="334" applyNumberFormat="1" applyFont="1" applyFill="1" applyBorder="1" applyAlignment="1" applyProtection="1">
      <alignment horizontal="center" vertical="center"/>
      <protection hidden="1"/>
    </xf>
    <xf numFmtId="0" fontId="29" fillId="0" borderId="21" xfId="334" applyFont="1" applyFill="1" applyBorder="1" applyAlignment="1" applyProtection="1">
      <alignment horizontal="center" vertical="center" wrapText="1"/>
      <protection hidden="1"/>
    </xf>
    <xf numFmtId="0" fontId="29" fillId="0" borderId="19" xfId="334" applyFont="1" applyFill="1" applyBorder="1" applyAlignment="1" applyProtection="1">
      <alignment horizontal="center" vertical="center" wrapText="1"/>
      <protection hidden="1"/>
    </xf>
    <xf numFmtId="0" fontId="29" fillId="0" borderId="25" xfId="334" applyFont="1" applyFill="1" applyBorder="1" applyAlignment="1" applyProtection="1">
      <alignment horizontal="center" vertical="center" wrapText="1"/>
      <protection hidden="1"/>
    </xf>
    <xf numFmtId="0" fontId="29" fillId="0" borderId="16" xfId="334" applyFont="1" applyFill="1" applyBorder="1" applyAlignment="1" applyProtection="1">
      <alignment horizontal="center" vertical="center" wrapText="1"/>
      <protection hidden="1"/>
    </xf>
    <xf numFmtId="0" fontId="29" fillId="0" borderId="17" xfId="330" applyFont="1" applyBorder="1" applyAlignment="1" applyProtection="1">
      <alignment horizontal="center" vertical="center" wrapText="1"/>
      <protection hidden="1"/>
    </xf>
    <xf numFmtId="0" fontId="30" fillId="0" borderId="65" xfId="330" applyFont="1" applyBorder="1" applyAlignment="1" applyProtection="1">
      <alignment horizontal="center" vertical="center" wrapText="1"/>
      <protection hidden="1"/>
    </xf>
    <xf numFmtId="0" fontId="30" fillId="0" borderId="66" xfId="330" applyFont="1" applyBorder="1" applyAlignment="1" applyProtection="1">
      <alignment horizontal="center" vertical="center" wrapText="1"/>
      <protection hidden="1"/>
    </xf>
    <xf numFmtId="0" fontId="39" fillId="0" borderId="30" xfId="334" applyFont="1" applyBorder="1" applyAlignment="1">
      <alignment horizontal="center" vertical="center"/>
    </xf>
    <xf numFmtId="0" fontId="39" fillId="0" borderId="31" xfId="334" applyFont="1" applyBorder="1" applyAlignment="1">
      <alignment horizontal="center" vertical="center"/>
    </xf>
    <xf numFmtId="1" fontId="34" fillId="0" borderId="10" xfId="334" applyNumberFormat="1" applyFont="1" applyBorder="1" applyAlignment="1">
      <alignment horizontal="center" vertical="center"/>
    </xf>
    <xf numFmtId="169" fontId="34" fillId="0" borderId="34" xfId="334" applyNumberFormat="1" applyFont="1" applyBorder="1" applyAlignment="1" applyProtection="1">
      <alignment horizontal="center" vertical="center" wrapText="1"/>
      <protection hidden="1"/>
    </xf>
    <xf numFmtId="169" fontId="34" fillId="0" borderId="29" xfId="334" applyNumberFormat="1" applyFont="1" applyBorder="1" applyAlignment="1" applyProtection="1">
      <alignment horizontal="center" vertical="center" wrapText="1"/>
      <protection hidden="1"/>
    </xf>
    <xf numFmtId="0" fontId="33" fillId="48" borderId="28" xfId="334" applyFont="1" applyFill="1" applyBorder="1" applyAlignment="1">
      <alignment horizontal="center" vertical="center" wrapText="1"/>
    </xf>
    <xf numFmtId="0" fontId="30" fillId="0" borderId="26" xfId="357" applyFont="1" applyFill="1" applyBorder="1" applyAlignment="1">
      <alignment horizontal="center" vertical="center" wrapText="1"/>
    </xf>
    <xf numFmtId="0" fontId="30" fillId="0" borderId="18" xfId="357" applyFont="1" applyFill="1" applyBorder="1" applyAlignment="1">
      <alignment horizontal="center" vertical="center" wrapText="1"/>
    </xf>
    <xf numFmtId="0" fontId="30" fillId="0" borderId="28" xfId="357" applyFont="1" applyFill="1" applyBorder="1" applyAlignment="1">
      <alignment horizontal="center" vertical="center" wrapText="1"/>
    </xf>
    <xf numFmtId="0" fontId="34" fillId="0" borderId="18" xfId="334" applyFont="1" applyBorder="1" applyAlignment="1">
      <alignment horizontal="center" vertical="center"/>
    </xf>
    <xf numFmtId="0" fontId="100" fillId="0" borderId="62" xfId="334" applyFont="1" applyBorder="1" applyAlignment="1">
      <alignment horizontal="center" vertical="center" textRotation="60"/>
    </xf>
    <xf numFmtId="0" fontId="100" fillId="0" borderId="20" xfId="334" applyFont="1" applyBorder="1" applyAlignment="1">
      <alignment horizontal="center" vertical="center" textRotation="60"/>
    </xf>
    <xf numFmtId="0" fontId="100" fillId="0" borderId="63" xfId="334" applyFont="1" applyBorder="1" applyAlignment="1">
      <alignment horizontal="center" vertical="center" textRotation="60"/>
    </xf>
    <xf numFmtId="0" fontId="30" fillId="0" borderId="0" xfId="0" applyFont="1" applyAlignment="1">
      <alignment horizontal="left" vertical="center" wrapText="1"/>
    </xf>
    <xf numFmtId="0" fontId="30" fillId="0" borderId="0" xfId="357" applyFont="1" applyAlignment="1">
      <alignment horizontal="left" wrapText="1"/>
    </xf>
    <xf numFmtId="0" fontId="30" fillId="0" borderId="24" xfId="357" applyFont="1" applyBorder="1" applyAlignment="1">
      <alignment horizontal="left" wrapText="1"/>
    </xf>
    <xf numFmtId="0" fontId="30" fillId="0" borderId="0" xfId="357" applyFont="1" applyAlignment="1">
      <alignment horizontal="left" vertical="top" wrapText="1"/>
    </xf>
    <xf numFmtId="0" fontId="33" fillId="0" borderId="0" xfId="334" applyFont="1" applyBorder="1" applyAlignment="1">
      <alignment horizontal="center"/>
    </xf>
    <xf numFmtId="0" fontId="30" fillId="0" borderId="0" xfId="357" applyFont="1" applyAlignment="1">
      <alignment horizontal="left" vertical="center" wrapText="1"/>
    </xf>
    <xf numFmtId="0" fontId="30" fillId="0" borderId="24" xfId="0" applyFont="1" applyBorder="1" applyAlignment="1">
      <alignment horizontal="left" vertical="center" wrapText="1"/>
    </xf>
    <xf numFmtId="3" fontId="34" fillId="0" borderId="10" xfId="334" applyNumberFormat="1" applyFont="1" applyFill="1" applyBorder="1" applyAlignment="1" applyProtection="1">
      <alignment horizontal="center" vertical="center"/>
      <protection hidden="1"/>
    </xf>
    <xf numFmtId="3" fontId="30" fillId="0" borderId="10" xfId="334" applyNumberFormat="1" applyFont="1" applyBorder="1" applyAlignment="1" applyProtection="1">
      <alignment horizontal="center" vertical="center" wrapText="1"/>
      <protection hidden="1"/>
    </xf>
    <xf numFmtId="0" fontId="29" fillId="59" borderId="10" xfId="334" applyFont="1" applyFill="1" applyBorder="1" applyAlignment="1" applyProtection="1">
      <alignment horizontal="center" vertical="center" wrapText="1"/>
      <protection hidden="1"/>
    </xf>
    <xf numFmtId="166" fontId="30" fillId="0" borderId="26" xfId="334" applyNumberFormat="1" applyFont="1" applyBorder="1" applyAlignment="1" applyProtection="1">
      <alignment horizontal="center" vertical="center"/>
      <protection hidden="1"/>
    </xf>
    <xf numFmtId="166" fontId="30" fillId="0" borderId="28" xfId="334" applyNumberFormat="1" applyFont="1" applyBorder="1" applyAlignment="1" applyProtection="1">
      <alignment horizontal="center" vertical="center"/>
      <protection hidden="1"/>
    </xf>
    <xf numFmtId="0" fontId="29" fillId="0" borderId="10" xfId="334" applyFont="1" applyFill="1" applyBorder="1" applyAlignment="1" applyProtection="1">
      <alignment horizontal="center" vertical="center" wrapText="1"/>
      <protection hidden="1"/>
    </xf>
    <xf numFmtId="3" fontId="30" fillId="0" borderId="26" xfId="334" applyNumberFormat="1" applyFont="1" applyBorder="1" applyAlignment="1" applyProtection="1">
      <alignment horizontal="center" vertical="center" wrapText="1"/>
      <protection hidden="1"/>
    </xf>
    <xf numFmtId="3" fontId="30" fillId="0" borderId="28" xfId="334" applyNumberFormat="1" applyFont="1" applyBorder="1" applyAlignment="1" applyProtection="1">
      <alignment horizontal="center" vertical="center" wrapText="1"/>
      <protection hidden="1"/>
    </xf>
    <xf numFmtId="0" fontId="29" fillId="47" borderId="10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left" vertical="top" wrapText="1"/>
    </xf>
    <xf numFmtId="0" fontId="30" fillId="0" borderId="18" xfId="0" applyFont="1" applyFill="1" applyBorder="1" applyAlignment="1">
      <alignment horizontal="left" vertical="top" wrapText="1"/>
    </xf>
    <xf numFmtId="0" fontId="30" fillId="0" borderId="23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center" vertical="center" wrapText="1"/>
    </xf>
    <xf numFmtId="3" fontId="34" fillId="0" borderId="26" xfId="0" applyNumberFormat="1" applyFont="1" applyFill="1" applyBorder="1" applyAlignment="1">
      <alignment horizontal="center" vertical="center"/>
    </xf>
    <xf numFmtId="3" fontId="34" fillId="0" borderId="18" xfId="0" applyNumberFormat="1" applyFont="1" applyFill="1" applyBorder="1" applyAlignment="1">
      <alignment horizontal="center" vertical="center"/>
    </xf>
    <xf numFmtId="3" fontId="34" fillId="0" borderId="28" xfId="0" applyNumberFormat="1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left" vertical="center"/>
    </xf>
    <xf numFmtId="0" fontId="29" fillId="61" borderId="26" xfId="0" applyFont="1" applyFill="1" applyBorder="1" applyAlignment="1">
      <alignment horizontal="center" vertical="center" wrapText="1"/>
    </xf>
    <xf numFmtId="0" fontId="29" fillId="61" borderId="18" xfId="0" applyFont="1" applyFill="1" applyBorder="1" applyAlignment="1">
      <alignment horizontal="center" vertical="center" wrapText="1"/>
    </xf>
    <xf numFmtId="0" fontId="29" fillId="61" borderId="28" xfId="0" applyFont="1" applyFill="1" applyBorder="1" applyAlignment="1">
      <alignment horizontal="center" vertical="center" wrapText="1"/>
    </xf>
    <xf numFmtId="3" fontId="30" fillId="0" borderId="26" xfId="0" applyNumberFormat="1" applyFont="1" applyFill="1" applyBorder="1" applyAlignment="1">
      <alignment horizontal="center" vertical="center"/>
    </xf>
    <xf numFmtId="3" fontId="30" fillId="0" borderId="18" xfId="0" applyNumberFormat="1" applyFont="1" applyFill="1" applyBorder="1" applyAlignment="1">
      <alignment horizontal="center" vertical="center"/>
    </xf>
    <xf numFmtId="3" fontId="30" fillId="0" borderId="28" xfId="0" applyNumberFormat="1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center" vertical="center" wrapText="1"/>
    </xf>
    <xf numFmtId="0" fontId="29" fillId="47" borderId="54" xfId="0" applyFont="1" applyFill="1" applyBorder="1" applyAlignment="1">
      <alignment horizontal="left" vertical="center"/>
    </xf>
    <xf numFmtId="0" fontId="29" fillId="47" borderId="18" xfId="0" applyFont="1" applyFill="1" applyBorder="1" applyAlignment="1">
      <alignment horizontal="left" vertical="center"/>
    </xf>
    <xf numFmtId="0" fontId="29" fillId="47" borderId="28" xfId="0" applyFont="1" applyFill="1" applyBorder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34" fillId="0" borderId="26" xfId="0" applyFont="1" applyFill="1" applyBorder="1" applyAlignment="1">
      <alignment horizontal="left" vertical="top" wrapText="1"/>
    </xf>
    <xf numFmtId="0" fontId="34" fillId="0" borderId="18" xfId="0" applyFont="1" applyFill="1" applyBorder="1" applyAlignment="1">
      <alignment horizontal="left" vertical="top" wrapText="1"/>
    </xf>
    <xf numFmtId="0" fontId="34" fillId="0" borderId="28" xfId="0" applyFont="1" applyFill="1" applyBorder="1" applyAlignment="1">
      <alignment horizontal="left" vertical="top" wrapText="1"/>
    </xf>
    <xf numFmtId="0" fontId="30" fillId="0" borderId="10" xfId="0" applyFont="1" applyBorder="1" applyAlignment="1">
      <alignment horizontal="center"/>
    </xf>
    <xf numFmtId="0" fontId="29" fillId="47" borderId="17" xfId="0" applyFont="1" applyFill="1" applyBorder="1" applyAlignment="1">
      <alignment horizontal="center" vertical="center" wrapText="1"/>
    </xf>
    <xf numFmtId="0" fontId="29" fillId="47" borderId="15" xfId="0" applyFont="1" applyFill="1" applyBorder="1" applyAlignment="1">
      <alignment horizontal="center" vertical="center" wrapText="1"/>
    </xf>
    <xf numFmtId="0" fontId="29" fillId="47" borderId="10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29" fillId="47" borderId="26" xfId="0" applyFont="1" applyFill="1" applyBorder="1" applyAlignment="1">
      <alignment horizontal="left" vertical="center"/>
    </xf>
    <xf numFmtId="0" fontId="29" fillId="60" borderId="17" xfId="0" applyFont="1" applyFill="1" applyBorder="1" applyAlignment="1">
      <alignment horizontal="center" vertical="center" wrapText="1"/>
    </xf>
    <xf numFmtId="0" fontId="29" fillId="60" borderId="15" xfId="0" applyFont="1" applyFill="1" applyBorder="1" applyAlignment="1">
      <alignment horizontal="center" vertical="center" wrapText="1"/>
    </xf>
    <xf numFmtId="0" fontId="29" fillId="60" borderId="10" xfId="0" applyFont="1" applyFill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29" fillId="61" borderId="26" xfId="0" applyFont="1" applyFill="1" applyBorder="1" applyAlignment="1">
      <alignment horizontal="left" vertical="center" wrapText="1"/>
    </xf>
    <xf numFmtId="0" fontId="29" fillId="61" borderId="18" xfId="0" applyFont="1" applyFill="1" applyBorder="1" applyAlignment="1">
      <alignment horizontal="left" vertical="center" wrapText="1"/>
    </xf>
    <xf numFmtId="0" fontId="29" fillId="61" borderId="28" xfId="0" applyFont="1" applyFill="1" applyBorder="1" applyAlignment="1">
      <alignment horizontal="left" vertical="center" wrapText="1"/>
    </xf>
    <xf numFmtId="0" fontId="29" fillId="61" borderId="10" xfId="0" applyFont="1" applyFill="1" applyBorder="1" applyAlignment="1">
      <alignment horizontal="center" vertical="center"/>
    </xf>
    <xf numFmtId="0" fontId="46" fillId="48" borderId="10" xfId="357" applyFont="1" applyFill="1" applyBorder="1" applyAlignment="1">
      <alignment horizontal="center" vertical="center" wrapText="1"/>
    </xf>
    <xf numFmtId="9" fontId="44" fillId="0" borderId="10" xfId="373" applyFont="1" applyBorder="1" applyAlignment="1">
      <alignment horizontal="center" vertical="center"/>
    </xf>
    <xf numFmtId="4" fontId="30" fillId="0" borderId="32" xfId="355" applyNumberFormat="1" applyFont="1" applyFill="1" applyBorder="1" applyAlignment="1">
      <alignment horizontal="center" vertical="center" wrapText="1"/>
    </xf>
    <xf numFmtId="4" fontId="30" fillId="0" borderId="38" xfId="355" applyNumberFormat="1" applyFont="1" applyFill="1" applyBorder="1" applyAlignment="1">
      <alignment horizontal="center" vertical="center" wrapText="1"/>
    </xf>
    <xf numFmtId="4" fontId="30" fillId="0" borderId="33" xfId="355" applyNumberFormat="1" applyFont="1" applyFill="1" applyBorder="1" applyAlignment="1">
      <alignment horizontal="center" vertical="center" wrapText="1"/>
    </xf>
    <xf numFmtId="4" fontId="30" fillId="0" borderId="34" xfId="355" applyNumberFormat="1" applyFont="1" applyFill="1" applyBorder="1" applyAlignment="1">
      <alignment horizontal="center" vertical="center" wrapText="1"/>
    </xf>
    <xf numFmtId="4" fontId="30" fillId="0" borderId="53" xfId="355" applyNumberFormat="1" applyFont="1" applyFill="1" applyBorder="1" applyAlignment="1">
      <alignment horizontal="center" vertical="center" wrapText="1"/>
    </xf>
    <xf numFmtId="4" fontId="30" fillId="0" borderId="29" xfId="355" applyNumberFormat="1" applyFont="1" applyFill="1" applyBorder="1" applyAlignment="1">
      <alignment horizontal="center" vertical="center" wrapText="1"/>
    </xf>
    <xf numFmtId="4" fontId="30" fillId="0" borderId="30" xfId="355" applyNumberFormat="1" applyFont="1" applyFill="1" applyBorder="1" applyAlignment="1">
      <alignment horizontal="center" vertical="center" wrapText="1"/>
    </xf>
    <xf numFmtId="4" fontId="30" fillId="0" borderId="37" xfId="355" applyNumberFormat="1" applyFont="1" applyFill="1" applyBorder="1" applyAlignment="1">
      <alignment horizontal="center" vertical="center" wrapText="1"/>
    </xf>
    <xf numFmtId="4" fontId="30" fillId="0" borderId="31" xfId="355" applyNumberFormat="1" applyFont="1" applyFill="1" applyBorder="1" applyAlignment="1">
      <alignment horizontal="center" vertical="center" wrapText="1"/>
    </xf>
    <xf numFmtId="2" fontId="29" fillId="0" borderId="21" xfId="184" applyNumberFormat="1" applyFont="1" applyFill="1" applyBorder="1" applyAlignment="1">
      <alignment horizontal="center" vertical="center" wrapText="1"/>
    </xf>
    <xf numFmtId="2" fontId="29" fillId="0" borderId="22" xfId="184" applyNumberFormat="1" applyFont="1" applyFill="1" applyBorder="1" applyAlignment="1">
      <alignment horizontal="center" vertical="center" wrapText="1"/>
    </xf>
    <xf numFmtId="2" fontId="29" fillId="0" borderId="23" xfId="184" applyNumberFormat="1" applyFont="1" applyFill="1" applyBorder="1" applyAlignment="1">
      <alignment horizontal="center" vertical="center" wrapText="1"/>
    </xf>
    <xf numFmtId="2" fontId="29" fillId="0" borderId="24" xfId="184" applyNumberFormat="1" applyFont="1" applyFill="1" applyBorder="1" applyAlignment="1">
      <alignment horizontal="center" vertical="center" wrapText="1"/>
    </xf>
    <xf numFmtId="2" fontId="29" fillId="0" borderId="25" xfId="184" applyNumberFormat="1" applyFont="1" applyFill="1" applyBorder="1" applyAlignment="1">
      <alignment horizontal="center" vertical="center" wrapText="1"/>
    </xf>
    <xf numFmtId="2" fontId="29" fillId="0" borderId="35" xfId="184" applyNumberFormat="1" applyFont="1" applyFill="1" applyBorder="1" applyAlignment="1">
      <alignment horizontal="center" vertical="center" wrapText="1"/>
    </xf>
    <xf numFmtId="2" fontId="29" fillId="0" borderId="10" xfId="184" applyNumberFormat="1" applyFont="1" applyFill="1" applyBorder="1" applyAlignment="1">
      <alignment horizontal="center" vertical="center" wrapText="1"/>
    </xf>
    <xf numFmtId="4" fontId="30" fillId="0" borderId="10" xfId="355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top" wrapText="1"/>
    </xf>
    <xf numFmtId="0" fontId="30" fillId="0" borderId="26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4" fillId="0" borderId="10" xfId="355" applyFont="1" applyBorder="1" applyAlignment="1">
      <alignment horizontal="center" vertical="center" wrapText="1"/>
    </xf>
    <xf numFmtId="0" fontId="34" fillId="0" borderId="17" xfId="355" applyFont="1" applyBorder="1" applyAlignment="1">
      <alignment horizontal="center" vertical="center" wrapText="1"/>
    </xf>
    <xf numFmtId="0" fontId="34" fillId="0" borderId="20" xfId="355" applyFont="1" applyBorder="1" applyAlignment="1">
      <alignment horizontal="center" vertical="center" wrapText="1"/>
    </xf>
    <xf numFmtId="0" fontId="34" fillId="0" borderId="15" xfId="355" applyFont="1" applyBorder="1" applyAlignment="1">
      <alignment horizontal="center" vertical="center" wrapText="1"/>
    </xf>
    <xf numFmtId="3" fontId="34" fillId="0" borderId="17" xfId="355" applyNumberFormat="1" applyFont="1" applyFill="1" applyBorder="1" applyAlignment="1">
      <alignment horizontal="center" vertical="center" wrapText="1"/>
    </xf>
    <xf numFmtId="3" fontId="34" fillId="0" borderId="20" xfId="355" applyNumberFormat="1" applyFont="1" applyFill="1" applyBorder="1" applyAlignment="1">
      <alignment horizontal="center" vertical="center" wrapText="1"/>
    </xf>
    <xf numFmtId="3" fontId="34" fillId="0" borderId="15" xfId="355" applyNumberFormat="1" applyFont="1" applyFill="1" applyBorder="1" applyAlignment="1">
      <alignment horizontal="center" vertical="center" wrapText="1"/>
    </xf>
    <xf numFmtId="0" fontId="29" fillId="60" borderId="26" xfId="0" applyFont="1" applyFill="1" applyBorder="1" applyAlignment="1">
      <alignment horizontal="center" vertical="center" wrapText="1"/>
    </xf>
    <xf numFmtId="0" fontId="29" fillId="60" borderId="18" xfId="0" applyFont="1" applyFill="1" applyBorder="1" applyAlignment="1">
      <alignment horizontal="center" vertical="center" wrapText="1"/>
    </xf>
    <xf numFmtId="0" fontId="29" fillId="60" borderId="28" xfId="0" applyFont="1" applyFill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0" fontId="30" fillId="0" borderId="35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29" fillId="55" borderId="26" xfId="0" applyFont="1" applyFill="1" applyBorder="1" applyAlignment="1">
      <alignment horizontal="center" vertical="center" wrapText="1"/>
    </xf>
    <xf numFmtId="0" fontId="29" fillId="55" borderId="18" xfId="0" applyFont="1" applyFill="1" applyBorder="1" applyAlignment="1">
      <alignment horizontal="center" vertical="center" wrapText="1"/>
    </xf>
    <xf numFmtId="0" fontId="29" fillId="55" borderId="28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81" fillId="0" borderId="10" xfId="0" applyFont="1" applyFill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left" vertical="center"/>
    </xf>
    <xf numFmtId="0" fontId="30" fillId="0" borderId="10" xfId="0" applyFont="1" applyFill="1" applyBorder="1" applyAlignment="1">
      <alignment horizontal="left" vertical="center"/>
    </xf>
    <xf numFmtId="0" fontId="81" fillId="0" borderId="26" xfId="0" applyFont="1" applyFill="1" applyBorder="1" applyAlignment="1">
      <alignment horizontal="center" vertical="center" wrapText="1"/>
    </xf>
    <xf numFmtId="0" fontId="81" fillId="0" borderId="28" xfId="0" applyFont="1" applyFill="1" applyBorder="1" applyAlignment="1">
      <alignment horizontal="center" vertical="center"/>
    </xf>
    <xf numFmtId="0" fontId="81" fillId="0" borderId="26" xfId="0" applyFont="1" applyBorder="1" applyAlignment="1">
      <alignment horizontal="center" vertical="center"/>
    </xf>
    <xf numFmtId="0" fontId="81" fillId="0" borderId="28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0" fontId="51" fillId="61" borderId="26" xfId="357" applyFont="1" applyFill="1" applyBorder="1" applyAlignment="1">
      <alignment horizontal="center" vertical="center" wrapText="1"/>
    </xf>
    <xf numFmtId="0" fontId="51" fillId="61" borderId="18" xfId="357" applyFont="1" applyFill="1" applyBorder="1" applyAlignment="1">
      <alignment horizontal="center" vertical="center" wrapText="1"/>
    </xf>
    <xf numFmtId="0" fontId="51" fillId="61" borderId="28" xfId="357" applyFont="1" applyFill="1" applyBorder="1" applyAlignment="1">
      <alignment horizontal="center" vertical="center" wrapText="1"/>
    </xf>
    <xf numFmtId="9" fontId="107" fillId="0" borderId="10" xfId="373" applyFont="1" applyBorder="1" applyAlignment="1">
      <alignment horizontal="center" vertical="center"/>
    </xf>
    <xf numFmtId="0" fontId="113" fillId="47" borderId="68" xfId="0" applyFont="1" applyFill="1" applyBorder="1" applyAlignment="1">
      <alignment horizontal="center" vertical="center" wrapText="1"/>
    </xf>
    <xf numFmtId="0" fontId="105" fillId="50" borderId="26" xfId="0" applyFont="1" applyFill="1" applyBorder="1" applyAlignment="1">
      <alignment horizontal="center" vertical="center"/>
    </xf>
    <xf numFmtId="0" fontId="105" fillId="50" borderId="28" xfId="0" applyFont="1" applyFill="1" applyBorder="1" applyAlignment="1">
      <alignment horizontal="center" vertical="center"/>
    </xf>
    <xf numFmtId="0" fontId="105" fillId="50" borderId="18" xfId="0" applyFont="1" applyFill="1" applyBorder="1" applyAlignment="1">
      <alignment horizontal="center" vertical="center"/>
    </xf>
    <xf numFmtId="1" fontId="34" fillId="0" borderId="21" xfId="0" applyNumberFormat="1" applyFont="1" applyBorder="1" applyAlignment="1">
      <alignment horizontal="center" vertical="center" wrapText="1"/>
    </xf>
    <xf numFmtId="1" fontId="34" fillId="0" borderId="22" xfId="0" applyNumberFormat="1" applyFont="1" applyBorder="1" applyAlignment="1">
      <alignment horizontal="center" vertical="center" wrapText="1"/>
    </xf>
    <xf numFmtId="1" fontId="34" fillId="0" borderId="23" xfId="0" applyNumberFormat="1" applyFont="1" applyBorder="1" applyAlignment="1">
      <alignment horizontal="center" vertical="center" wrapText="1"/>
    </xf>
    <xf numFmtId="1" fontId="34" fillId="0" borderId="24" xfId="0" applyNumberFormat="1" applyFont="1" applyBorder="1" applyAlignment="1">
      <alignment horizontal="center" vertical="center" wrapText="1"/>
    </xf>
    <xf numFmtId="1" fontId="34" fillId="0" borderId="25" xfId="0" applyNumberFormat="1" applyFont="1" applyBorder="1" applyAlignment="1">
      <alignment horizontal="center" vertical="center" wrapText="1"/>
    </xf>
    <xf numFmtId="1" fontId="34" fillId="0" borderId="35" xfId="0" applyNumberFormat="1" applyFont="1" applyBorder="1" applyAlignment="1">
      <alignment horizontal="center" vertical="center" wrapText="1"/>
    </xf>
    <xf numFmtId="1" fontId="33" fillId="0" borderId="10" xfId="0" applyNumberFormat="1" applyFont="1" applyBorder="1" applyAlignment="1">
      <alignment horizontal="center" vertical="center" wrapText="1"/>
    </xf>
    <xf numFmtId="2" fontId="33" fillId="0" borderId="10" xfId="0" applyNumberFormat="1" applyFont="1" applyBorder="1" applyAlignment="1">
      <alignment horizontal="center" vertical="center" wrapText="1"/>
    </xf>
    <xf numFmtId="0" fontId="30" fillId="0" borderId="19" xfId="334" applyFont="1" applyBorder="1" applyAlignment="1" applyProtection="1">
      <alignment horizontal="center" vertical="center" wrapText="1"/>
      <protection hidden="1"/>
    </xf>
    <xf numFmtId="0" fontId="30" fillId="0" borderId="0" xfId="334" applyFont="1" applyBorder="1" applyAlignment="1" applyProtection="1">
      <alignment horizontal="center" vertical="center" wrapText="1"/>
      <protection hidden="1"/>
    </xf>
    <xf numFmtId="0" fontId="30" fillId="0" borderId="0" xfId="0" applyFont="1" applyFill="1" applyAlignment="1">
      <alignment horizontal="left" vertical="center" wrapText="1"/>
    </xf>
    <xf numFmtId="0" fontId="113" fillId="47" borderId="10" xfId="0" applyFont="1" applyFill="1" applyBorder="1" applyAlignment="1">
      <alignment horizontal="center" vertical="center" wrapText="1"/>
    </xf>
    <xf numFmtId="0" fontId="29" fillId="50" borderId="26" xfId="0" applyFont="1" applyFill="1" applyBorder="1" applyAlignment="1">
      <alignment horizontal="center" vertical="center"/>
    </xf>
    <xf numFmtId="0" fontId="29" fillId="50" borderId="74" xfId="0" applyFont="1" applyFill="1" applyBorder="1" applyAlignment="1">
      <alignment horizontal="center" vertical="center"/>
    </xf>
    <xf numFmtId="2" fontId="29" fillId="0" borderId="21" xfId="0" applyNumberFormat="1" applyFont="1" applyBorder="1" applyAlignment="1">
      <alignment horizontal="center" vertical="center" wrapText="1"/>
    </xf>
    <xf numFmtId="2" fontId="29" fillId="0" borderId="22" xfId="0" applyNumberFormat="1" applyFont="1" applyBorder="1" applyAlignment="1">
      <alignment horizontal="center" vertical="center" wrapText="1"/>
    </xf>
    <xf numFmtId="2" fontId="29" fillId="0" borderId="23" xfId="0" applyNumberFormat="1" applyFont="1" applyBorder="1" applyAlignment="1">
      <alignment horizontal="center" vertical="center" wrapText="1"/>
    </xf>
    <xf numFmtId="2" fontId="29" fillId="0" borderId="24" xfId="0" applyNumberFormat="1" applyFont="1" applyBorder="1" applyAlignment="1">
      <alignment horizontal="center" vertical="center" wrapText="1"/>
    </xf>
    <xf numFmtId="2" fontId="29" fillId="0" borderId="25" xfId="0" applyNumberFormat="1" applyFont="1" applyBorder="1" applyAlignment="1">
      <alignment horizontal="center" vertical="center" wrapText="1"/>
    </xf>
    <xf numFmtId="2" fontId="29" fillId="0" borderId="35" xfId="0" applyNumberFormat="1" applyFont="1" applyBorder="1" applyAlignment="1">
      <alignment horizontal="center" vertical="center" wrapText="1"/>
    </xf>
    <xf numFmtId="0" fontId="29" fillId="55" borderId="21" xfId="0" applyFont="1" applyFill="1" applyBorder="1" applyAlignment="1">
      <alignment horizontal="center" vertical="center"/>
    </xf>
    <xf numFmtId="0" fontId="29" fillId="55" borderId="22" xfId="0" applyFont="1" applyFill="1" applyBorder="1" applyAlignment="1">
      <alignment horizontal="center" vertical="center"/>
    </xf>
    <xf numFmtId="0" fontId="29" fillId="55" borderId="23" xfId="0" applyFont="1" applyFill="1" applyBorder="1" applyAlignment="1">
      <alignment horizontal="center" vertical="center"/>
    </xf>
    <xf numFmtId="0" fontId="29" fillId="55" borderId="24" xfId="0" applyFont="1" applyFill="1" applyBorder="1" applyAlignment="1">
      <alignment horizontal="center" vertical="center"/>
    </xf>
    <xf numFmtId="0" fontId="29" fillId="55" borderId="25" xfId="0" applyFont="1" applyFill="1" applyBorder="1" applyAlignment="1">
      <alignment horizontal="center" vertical="center"/>
    </xf>
    <xf numFmtId="0" fontId="29" fillId="55" borderId="35" xfId="0" applyFont="1" applyFill="1" applyBorder="1" applyAlignment="1">
      <alignment horizontal="center" vertical="center"/>
    </xf>
    <xf numFmtId="0" fontId="105" fillId="55" borderId="21" xfId="0" applyFont="1" applyFill="1" applyBorder="1" applyAlignment="1">
      <alignment horizontal="center" vertical="center"/>
    </xf>
    <xf numFmtId="0" fontId="105" fillId="55" borderId="22" xfId="0" applyFont="1" applyFill="1" applyBorder="1" applyAlignment="1">
      <alignment horizontal="center" vertical="center"/>
    </xf>
    <xf numFmtId="0" fontId="105" fillId="55" borderId="23" xfId="0" applyFont="1" applyFill="1" applyBorder="1" applyAlignment="1">
      <alignment horizontal="center" vertical="center"/>
    </xf>
    <xf numFmtId="0" fontId="105" fillId="55" borderId="24" xfId="0" applyFont="1" applyFill="1" applyBorder="1" applyAlignment="1">
      <alignment horizontal="center" vertical="center"/>
    </xf>
    <xf numFmtId="0" fontId="105" fillId="55" borderId="25" xfId="0" applyFont="1" applyFill="1" applyBorder="1" applyAlignment="1">
      <alignment horizontal="center" vertical="center"/>
    </xf>
    <xf numFmtId="0" fontId="105" fillId="55" borderId="35" xfId="0" applyFont="1" applyFill="1" applyBorder="1" applyAlignment="1">
      <alignment horizontal="center" vertical="center"/>
    </xf>
    <xf numFmtId="0" fontId="29" fillId="55" borderId="17" xfId="0" applyFont="1" applyFill="1" applyBorder="1" applyAlignment="1">
      <alignment horizontal="center" vertical="center" wrapText="1"/>
    </xf>
    <xf numFmtId="0" fontId="29" fillId="55" borderId="20" xfId="0" applyFont="1" applyFill="1" applyBorder="1" applyAlignment="1">
      <alignment horizontal="center" vertical="center" wrapText="1"/>
    </xf>
    <xf numFmtId="0" fontId="29" fillId="55" borderId="15" xfId="0" applyFont="1" applyFill="1" applyBorder="1" applyAlignment="1">
      <alignment horizontal="center" vertical="center" wrapText="1"/>
    </xf>
    <xf numFmtId="0" fontId="32" fillId="0" borderId="71" xfId="0" applyFont="1" applyFill="1" applyBorder="1" applyAlignment="1">
      <alignment horizontal="left" vertical="center" wrapText="1"/>
    </xf>
    <xf numFmtId="0" fontId="32" fillId="0" borderId="19" xfId="0" applyFont="1" applyFill="1" applyBorder="1" applyAlignment="1">
      <alignment horizontal="left" vertical="center" wrapText="1"/>
    </xf>
    <xf numFmtId="0" fontId="32" fillId="0" borderId="22" xfId="0" applyFont="1" applyFill="1" applyBorder="1" applyAlignment="1">
      <alignment horizontal="left" vertical="center" wrapText="1"/>
    </xf>
    <xf numFmtId="0" fontId="32" fillId="0" borderId="7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0" borderId="24" xfId="0" applyFont="1" applyFill="1" applyBorder="1" applyAlignment="1">
      <alignment horizontal="left" vertical="center" wrapText="1"/>
    </xf>
    <xf numFmtId="0" fontId="32" fillId="0" borderId="72" xfId="0" applyFont="1" applyFill="1" applyBorder="1" applyAlignment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32" fillId="0" borderId="35" xfId="0" applyFont="1" applyFill="1" applyBorder="1" applyAlignment="1">
      <alignment horizontal="left" vertical="center" wrapText="1"/>
    </xf>
    <xf numFmtId="0" fontId="29" fillId="50" borderId="26" xfId="0" applyFont="1" applyFill="1" applyBorder="1" applyAlignment="1">
      <alignment horizontal="center" vertical="center" wrapText="1"/>
    </xf>
    <xf numFmtId="0" fontId="29" fillId="50" borderId="18" xfId="0" applyFont="1" applyFill="1" applyBorder="1" applyAlignment="1">
      <alignment horizontal="center" vertical="center" wrapText="1"/>
    </xf>
    <xf numFmtId="0" fontId="29" fillId="50" borderId="74" xfId="0" applyFont="1" applyFill="1" applyBorder="1" applyAlignment="1">
      <alignment horizontal="center" vertical="center" wrapText="1"/>
    </xf>
    <xf numFmtId="1" fontId="30" fillId="0" borderId="21" xfId="0" applyNumberFormat="1" applyFont="1" applyFill="1" applyBorder="1" applyAlignment="1">
      <alignment horizontal="center" vertical="center" wrapText="1"/>
    </xf>
    <xf numFmtId="1" fontId="30" fillId="0" borderId="22" xfId="0" applyNumberFormat="1" applyFont="1" applyFill="1" applyBorder="1" applyAlignment="1">
      <alignment horizontal="center" vertical="center" wrapText="1"/>
    </xf>
    <xf numFmtId="1" fontId="30" fillId="0" borderId="25" xfId="0" applyNumberFormat="1" applyFont="1" applyFill="1" applyBorder="1" applyAlignment="1">
      <alignment horizontal="center" vertical="center" wrapText="1"/>
    </xf>
    <xf numFmtId="1" fontId="30" fillId="0" borderId="35" xfId="0" applyNumberFormat="1" applyFont="1" applyFill="1" applyBorder="1" applyAlignment="1">
      <alignment horizontal="center" vertical="center" wrapText="1"/>
    </xf>
    <xf numFmtId="0" fontId="30" fillId="0" borderId="69" xfId="0" applyFont="1" applyFill="1" applyBorder="1" applyAlignment="1">
      <alignment horizontal="center" vertical="center" wrapText="1"/>
    </xf>
    <xf numFmtId="0" fontId="30" fillId="0" borderId="75" xfId="0" applyFont="1" applyFill="1" applyBorder="1" applyAlignment="1">
      <alignment horizontal="center" vertical="center" wrapText="1"/>
    </xf>
    <xf numFmtId="166" fontId="30" fillId="0" borderId="17" xfId="0" applyNumberFormat="1" applyFont="1" applyBorder="1" applyAlignment="1">
      <alignment horizontal="center" vertical="center" wrapText="1"/>
    </xf>
    <xf numFmtId="166" fontId="30" fillId="0" borderId="15" xfId="0" applyNumberFormat="1" applyFont="1" applyBorder="1" applyAlignment="1">
      <alignment horizontal="center" vertical="center" wrapText="1"/>
    </xf>
    <xf numFmtId="1" fontId="30" fillId="0" borderId="69" xfId="0" applyNumberFormat="1" applyFont="1" applyFill="1" applyBorder="1" applyAlignment="1">
      <alignment horizontal="center" vertical="center" wrapText="1"/>
    </xf>
    <xf numFmtId="1" fontId="30" fillId="0" borderId="75" xfId="0" applyNumberFormat="1" applyFont="1" applyFill="1" applyBorder="1" applyAlignment="1">
      <alignment horizontal="center" vertical="center" wrapText="1"/>
    </xf>
    <xf numFmtId="0" fontId="113" fillId="47" borderId="71" xfId="0" applyFont="1" applyFill="1" applyBorder="1" applyAlignment="1">
      <alignment horizontal="center" vertical="center" wrapText="1"/>
    </xf>
    <xf numFmtId="0" fontId="113" fillId="47" borderId="73" xfId="0" applyFont="1" applyFill="1" applyBorder="1" applyAlignment="1">
      <alignment horizontal="center" vertical="center" wrapText="1"/>
    </xf>
    <xf numFmtId="0" fontId="113" fillId="47" borderId="72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left" vertical="center" wrapText="1"/>
    </xf>
    <xf numFmtId="0" fontId="32" fillId="0" borderId="23" xfId="0" applyFont="1" applyFill="1" applyBorder="1" applyAlignment="1">
      <alignment horizontal="left" vertical="center" wrapText="1"/>
    </xf>
    <xf numFmtId="0" fontId="32" fillId="0" borderId="25" xfId="0" applyFont="1" applyFill="1" applyBorder="1" applyAlignment="1">
      <alignment horizontal="left" vertical="center" wrapText="1"/>
    </xf>
    <xf numFmtId="0" fontId="29" fillId="55" borderId="10" xfId="0" applyFont="1" applyFill="1" applyBorder="1" applyAlignment="1">
      <alignment horizontal="center" vertical="center"/>
    </xf>
    <xf numFmtId="0" fontId="78" fillId="47" borderId="21" xfId="0" applyFont="1" applyFill="1" applyBorder="1" applyAlignment="1">
      <alignment horizontal="center" vertical="center" wrapText="1"/>
    </xf>
    <xf numFmtId="0" fontId="78" fillId="47" borderId="19" xfId="0" applyFont="1" applyFill="1" applyBorder="1" applyAlignment="1">
      <alignment horizontal="center" vertical="center" wrapText="1"/>
    </xf>
    <xf numFmtId="0" fontId="78" fillId="47" borderId="22" xfId="0" applyFont="1" applyFill="1" applyBorder="1" applyAlignment="1">
      <alignment horizontal="center" vertical="center" wrapText="1"/>
    </xf>
    <xf numFmtId="0" fontId="78" fillId="47" borderId="50" xfId="0" applyFont="1" applyFill="1" applyBorder="1" applyAlignment="1">
      <alignment horizontal="center" vertical="center" wrapText="1"/>
    </xf>
    <xf numFmtId="0" fontId="78" fillId="47" borderId="52" xfId="0" applyFont="1" applyFill="1" applyBorder="1" applyAlignment="1">
      <alignment horizontal="center" vertical="center" wrapText="1"/>
    </xf>
    <xf numFmtId="0" fontId="78" fillId="47" borderId="51" xfId="0" applyFont="1" applyFill="1" applyBorder="1" applyAlignment="1">
      <alignment horizontal="center" vertical="center" wrapText="1"/>
    </xf>
    <xf numFmtId="0" fontId="29" fillId="47" borderId="20" xfId="0" applyFont="1" applyFill="1" applyBorder="1" applyAlignment="1">
      <alignment horizontal="center" vertical="center" wrapText="1"/>
    </xf>
    <xf numFmtId="0" fontId="29" fillId="47" borderId="26" xfId="0" applyFont="1" applyFill="1" applyBorder="1" applyAlignment="1">
      <alignment horizontal="center" vertical="center"/>
    </xf>
    <xf numFmtId="0" fontId="29" fillId="47" borderId="18" xfId="0" applyFont="1" applyFill="1" applyBorder="1" applyAlignment="1">
      <alignment horizontal="center" vertical="center"/>
    </xf>
    <xf numFmtId="0" fontId="78" fillId="0" borderId="21" xfId="0" applyFont="1" applyFill="1" applyBorder="1" applyAlignment="1">
      <alignment horizontal="center" vertical="center" wrapText="1"/>
    </xf>
    <xf numFmtId="0" fontId="78" fillId="0" borderId="19" xfId="0" applyFont="1" applyFill="1" applyBorder="1" applyAlignment="1">
      <alignment horizontal="center" vertical="center" wrapText="1"/>
    </xf>
    <xf numFmtId="0" fontId="78" fillId="0" borderId="69" xfId="0" applyFont="1" applyFill="1" applyBorder="1" applyAlignment="1">
      <alignment horizontal="center" vertical="center" wrapText="1"/>
    </xf>
    <xf numFmtId="0" fontId="105" fillId="55" borderId="26" xfId="0" applyFont="1" applyFill="1" applyBorder="1" applyAlignment="1">
      <alignment horizontal="center" vertical="center"/>
    </xf>
    <xf numFmtId="0" fontId="105" fillId="55" borderId="18" xfId="0" applyFont="1" applyFill="1" applyBorder="1" applyAlignment="1">
      <alignment horizontal="center" vertical="center"/>
    </xf>
    <xf numFmtId="0" fontId="81" fillId="0" borderId="21" xfId="0" applyFont="1" applyFill="1" applyBorder="1" applyAlignment="1">
      <alignment horizontal="left" vertical="center" wrapText="1"/>
    </xf>
    <xf numFmtId="0" fontId="81" fillId="0" borderId="19" xfId="0" applyFont="1" applyFill="1" applyBorder="1" applyAlignment="1">
      <alignment horizontal="left" vertical="center" wrapText="1"/>
    </xf>
    <xf numFmtId="0" fontId="81" fillId="0" borderId="22" xfId="0" applyFont="1" applyFill="1" applyBorder="1" applyAlignment="1">
      <alignment horizontal="left" vertical="center" wrapText="1"/>
    </xf>
    <xf numFmtId="0" fontId="81" fillId="0" borderId="23" xfId="0" applyFont="1" applyFill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81" fillId="0" borderId="24" xfId="0" applyFont="1" applyFill="1" applyBorder="1" applyAlignment="1">
      <alignment horizontal="left" vertical="center" wrapText="1"/>
    </xf>
    <xf numFmtId="0" fontId="81" fillId="0" borderId="25" xfId="0" applyFont="1" applyFill="1" applyBorder="1" applyAlignment="1">
      <alignment horizontal="left" vertical="center" wrapText="1"/>
    </xf>
    <xf numFmtId="0" fontId="81" fillId="0" borderId="16" xfId="0" applyFont="1" applyFill="1" applyBorder="1" applyAlignment="1">
      <alignment horizontal="left" vertical="center" wrapText="1"/>
    </xf>
    <xf numFmtId="0" fontId="81" fillId="0" borderId="35" xfId="0" applyFont="1" applyFill="1" applyBorder="1" applyAlignment="1">
      <alignment horizontal="left" vertical="center" wrapText="1"/>
    </xf>
    <xf numFmtId="0" fontId="29" fillId="50" borderId="10" xfId="0" applyFont="1" applyFill="1" applyBorder="1" applyAlignment="1">
      <alignment horizontal="center" vertical="center" wrapText="1"/>
    </xf>
    <xf numFmtId="166" fontId="29" fillId="50" borderId="10" xfId="0" applyNumberFormat="1" applyFont="1" applyFill="1" applyBorder="1" applyAlignment="1">
      <alignment horizontal="center" vertical="center" wrapText="1"/>
    </xf>
    <xf numFmtId="166" fontId="29" fillId="50" borderId="26" xfId="0" applyNumberFormat="1" applyFont="1" applyFill="1" applyBorder="1" applyAlignment="1">
      <alignment horizontal="center" vertical="center" wrapText="1"/>
    </xf>
    <xf numFmtId="0" fontId="29" fillId="47" borderId="15" xfId="0" applyFont="1" applyFill="1" applyBorder="1" applyAlignment="1">
      <alignment horizontal="center" vertical="center"/>
    </xf>
    <xf numFmtId="0" fontId="32" fillId="0" borderId="68" xfId="0" applyFont="1" applyFill="1" applyBorder="1" applyAlignment="1">
      <alignment horizontal="left" vertical="center" wrapText="1"/>
    </xf>
    <xf numFmtId="0" fontId="32" fillId="0" borderId="10" xfId="0" applyFont="1" applyFill="1" applyBorder="1" applyAlignment="1">
      <alignment horizontal="left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left" vertical="center" indent="5"/>
    </xf>
    <xf numFmtId="0" fontId="34" fillId="0" borderId="31" xfId="0" applyFont="1" applyFill="1" applyBorder="1" applyAlignment="1">
      <alignment horizontal="left" vertical="center" indent="5"/>
    </xf>
    <xf numFmtId="0" fontId="30" fillId="0" borderId="30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1" fontId="34" fillId="0" borderId="34" xfId="0" applyNumberFormat="1" applyFont="1" applyBorder="1" applyAlignment="1">
      <alignment horizontal="center" vertical="center"/>
    </xf>
    <xf numFmtId="1" fontId="34" fillId="0" borderId="29" xfId="0" applyNumberFormat="1" applyFont="1" applyBorder="1" applyAlignment="1">
      <alignment horizontal="center" vertical="center"/>
    </xf>
    <xf numFmtId="0" fontId="34" fillId="0" borderId="34" xfId="0" applyFont="1" applyFill="1" applyBorder="1" applyAlignment="1">
      <alignment horizontal="left" vertical="center" indent="5"/>
    </xf>
    <xf numFmtId="0" fontId="34" fillId="0" borderId="29" xfId="0" applyFont="1" applyFill="1" applyBorder="1" applyAlignment="1">
      <alignment horizontal="left" vertical="center" indent="5"/>
    </xf>
    <xf numFmtId="1" fontId="34" fillId="0" borderId="34" xfId="0" applyNumberFormat="1" applyFont="1" applyBorder="1" applyAlignment="1">
      <alignment horizontal="center" vertical="center" wrapText="1"/>
    </xf>
    <xf numFmtId="1" fontId="34" fillId="0" borderId="29" xfId="0" applyNumberFormat="1" applyFont="1" applyBorder="1" applyAlignment="1">
      <alignment horizontal="center" vertical="center" wrapText="1"/>
    </xf>
    <xf numFmtId="0" fontId="36" fillId="0" borderId="16" xfId="356" applyFont="1" applyBorder="1" applyAlignment="1" applyProtection="1">
      <alignment horizontal="center"/>
      <protection hidden="1"/>
    </xf>
    <xf numFmtId="0" fontId="29" fillId="60" borderId="26" xfId="0" applyFont="1" applyFill="1" applyBorder="1" applyAlignment="1">
      <alignment horizontal="center" vertical="center"/>
    </xf>
    <xf numFmtId="0" fontId="29" fillId="60" borderId="18" xfId="0" applyFont="1" applyFill="1" applyBorder="1" applyAlignment="1">
      <alignment horizontal="center" vertical="center"/>
    </xf>
    <xf numFmtId="0" fontId="29" fillId="60" borderId="28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29" fillId="47" borderId="32" xfId="0" applyFont="1" applyFill="1" applyBorder="1" applyAlignment="1">
      <alignment horizontal="center" vertical="center" wrapText="1"/>
    </xf>
    <xf numFmtId="0" fontId="29" fillId="47" borderId="33" xfId="0" applyFont="1" applyFill="1" applyBorder="1" applyAlignment="1">
      <alignment horizontal="center" vertical="center" wrapText="1"/>
    </xf>
    <xf numFmtId="0" fontId="29" fillId="47" borderId="30" xfId="0" applyFont="1" applyFill="1" applyBorder="1" applyAlignment="1">
      <alignment horizontal="center" vertical="center" wrapText="1"/>
    </xf>
    <xf numFmtId="0" fontId="29" fillId="47" borderId="31" xfId="0" applyFont="1" applyFill="1" applyBorder="1" applyAlignment="1">
      <alignment horizontal="center" vertical="center" wrapText="1"/>
    </xf>
    <xf numFmtId="3" fontId="34" fillId="0" borderId="17" xfId="0" applyNumberFormat="1" applyFont="1" applyFill="1" applyBorder="1" applyAlignment="1">
      <alignment horizontal="center" vertical="center"/>
    </xf>
    <xf numFmtId="3" fontId="34" fillId="0" borderId="20" xfId="0" applyNumberFormat="1" applyFont="1" applyFill="1" applyBorder="1" applyAlignment="1">
      <alignment horizontal="center" vertical="center"/>
    </xf>
    <xf numFmtId="3" fontId="34" fillId="0" borderId="15" xfId="0" applyNumberFormat="1" applyFont="1" applyFill="1" applyBorder="1" applyAlignment="1">
      <alignment horizontal="center" vertical="center"/>
    </xf>
    <xf numFmtId="0" fontId="70" fillId="61" borderId="71" xfId="0" applyFont="1" applyFill="1" applyBorder="1" applyAlignment="1">
      <alignment horizontal="center" vertical="center" wrapText="1"/>
    </xf>
    <xf numFmtId="0" fontId="70" fillId="61" borderId="22" xfId="0" applyFont="1" applyFill="1" applyBorder="1" applyAlignment="1">
      <alignment horizontal="center" vertical="center" wrapText="1"/>
    </xf>
    <xf numFmtId="0" fontId="70" fillId="61" borderId="73" xfId="0" applyFont="1" applyFill="1" applyBorder="1" applyAlignment="1">
      <alignment horizontal="center" vertical="center" wrapText="1"/>
    </xf>
    <xf numFmtId="0" fontId="70" fillId="61" borderId="24" xfId="0" applyFont="1" applyFill="1" applyBorder="1" applyAlignment="1">
      <alignment horizontal="center" vertical="center" wrapText="1"/>
    </xf>
    <xf numFmtId="0" fontId="70" fillId="61" borderId="72" xfId="0" applyFont="1" applyFill="1" applyBorder="1" applyAlignment="1">
      <alignment horizontal="center" vertical="center" wrapText="1"/>
    </xf>
    <xf numFmtId="0" fontId="70" fillId="61" borderId="35" xfId="0" applyFont="1" applyFill="1" applyBorder="1" applyAlignment="1">
      <alignment horizontal="center" vertical="center" wrapText="1"/>
    </xf>
    <xf numFmtId="0" fontId="65" fillId="49" borderId="0" xfId="0" applyFont="1" applyFill="1" applyBorder="1" applyAlignment="1">
      <alignment horizontal="center" vertical="center"/>
    </xf>
    <xf numFmtId="0" fontId="29" fillId="47" borderId="21" xfId="0" applyFont="1" applyFill="1" applyBorder="1" applyAlignment="1">
      <alignment horizontal="center" vertical="center" wrapText="1"/>
    </xf>
    <xf numFmtId="0" fontId="29" fillId="47" borderId="22" xfId="0" applyFont="1" applyFill="1" applyBorder="1" applyAlignment="1">
      <alignment horizontal="center" vertical="center" wrapText="1"/>
    </xf>
    <xf numFmtId="0" fontId="29" fillId="47" borderId="26" xfId="0" applyFont="1" applyFill="1" applyBorder="1" applyAlignment="1">
      <alignment horizontal="center" vertical="center" wrapText="1"/>
    </xf>
    <xf numFmtId="0" fontId="29" fillId="47" borderId="28" xfId="0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56" borderId="26" xfId="0" applyFont="1" applyFill="1" applyBorder="1" applyAlignment="1">
      <alignment horizontal="center" vertical="center"/>
    </xf>
    <xf numFmtId="0" fontId="29" fillId="56" borderId="18" xfId="0" applyFont="1" applyFill="1" applyBorder="1" applyAlignment="1">
      <alignment horizontal="center" vertical="center"/>
    </xf>
    <xf numFmtId="0" fontId="29" fillId="56" borderId="28" xfId="0" applyFont="1" applyFill="1" applyBorder="1" applyAlignment="1">
      <alignment horizontal="center" vertical="center"/>
    </xf>
    <xf numFmtId="0" fontId="30" fillId="0" borderId="32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65" fillId="0" borderId="10" xfId="0" applyFont="1" applyBorder="1" applyAlignment="1">
      <alignment horizontal="center" vertical="center" wrapText="1"/>
    </xf>
    <xf numFmtId="0" fontId="30" fillId="0" borderId="10" xfId="305" applyFont="1" applyFill="1" applyBorder="1" applyAlignment="1">
      <alignment horizontal="center" vertical="center" wrapText="1"/>
    </xf>
    <xf numFmtId="1" fontId="34" fillId="0" borderId="32" xfId="0" applyNumberFormat="1" applyFont="1" applyFill="1" applyBorder="1" applyAlignment="1">
      <alignment horizontal="center" vertical="center"/>
    </xf>
    <xf numFmtId="1" fontId="34" fillId="0" borderId="33" xfId="0" applyNumberFormat="1" applyFont="1" applyFill="1" applyBorder="1" applyAlignment="1">
      <alignment horizontal="center" vertical="center"/>
    </xf>
    <xf numFmtId="0" fontId="34" fillId="0" borderId="32" xfId="0" applyFont="1" applyFill="1" applyBorder="1" applyAlignment="1">
      <alignment horizontal="left" vertical="center" indent="5"/>
    </xf>
    <xf numFmtId="0" fontId="34" fillId="0" borderId="33" xfId="0" applyFont="1" applyFill="1" applyBorder="1" applyAlignment="1">
      <alignment horizontal="left" vertical="center" indent="5"/>
    </xf>
    <xf numFmtId="1" fontId="34" fillId="0" borderId="55" xfId="0" applyNumberFormat="1" applyFont="1" applyBorder="1" applyAlignment="1">
      <alignment horizontal="center" vertical="center" wrapText="1"/>
    </xf>
    <xf numFmtId="1" fontId="34" fillId="0" borderId="57" xfId="0" applyNumberFormat="1" applyFont="1" applyBorder="1" applyAlignment="1">
      <alignment horizontal="center" vertical="center" wrapText="1"/>
    </xf>
    <xf numFmtId="0" fontId="29" fillId="47" borderId="28" xfId="0" applyFont="1" applyFill="1" applyBorder="1" applyAlignment="1">
      <alignment horizontal="center" vertical="center"/>
    </xf>
    <xf numFmtId="0" fontId="29" fillId="50" borderId="18" xfId="0" applyFont="1" applyFill="1" applyBorder="1" applyAlignment="1">
      <alignment horizontal="center" vertical="center"/>
    </xf>
    <xf numFmtId="0" fontId="29" fillId="50" borderId="28" xfId="0" applyFont="1" applyFill="1" applyBorder="1" applyAlignment="1">
      <alignment horizontal="center" vertical="center"/>
    </xf>
    <xf numFmtId="0" fontId="29" fillId="47" borderId="25" xfId="0" applyFont="1" applyFill="1" applyBorder="1" applyAlignment="1">
      <alignment horizontal="center" vertical="center" wrapText="1"/>
    </xf>
    <xf numFmtId="0" fontId="29" fillId="47" borderId="35" xfId="0" applyFont="1" applyFill="1" applyBorder="1" applyAlignment="1">
      <alignment horizontal="center" vertical="center" wrapText="1"/>
    </xf>
    <xf numFmtId="0" fontId="29" fillId="50" borderId="28" xfId="0" applyFont="1" applyFill="1" applyBorder="1" applyAlignment="1">
      <alignment horizontal="center" vertical="center" wrapText="1"/>
    </xf>
    <xf numFmtId="0" fontId="30" fillId="0" borderId="10" xfId="305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center" vertical="center"/>
    </xf>
    <xf numFmtId="0" fontId="30" fillId="0" borderId="21" xfId="0" applyFont="1" applyFill="1" applyBorder="1" applyAlignment="1">
      <alignment horizontal="left" vertical="center" wrapText="1"/>
    </xf>
    <xf numFmtId="0" fontId="30" fillId="0" borderId="19" xfId="0" applyFont="1" applyFill="1" applyBorder="1" applyAlignment="1">
      <alignment horizontal="left" vertical="center" wrapText="1"/>
    </xf>
    <xf numFmtId="0" fontId="30" fillId="0" borderId="22" xfId="0" applyFont="1" applyFill="1" applyBorder="1" applyAlignment="1">
      <alignment horizontal="left" vertical="center" wrapText="1"/>
    </xf>
    <xf numFmtId="0" fontId="30" fillId="0" borderId="23" xfId="0" applyFont="1" applyFill="1" applyBorder="1" applyAlignment="1">
      <alignment horizontal="left" vertical="center" wrapText="1"/>
    </xf>
    <xf numFmtId="0" fontId="30" fillId="0" borderId="24" xfId="0" applyFont="1" applyFill="1" applyBorder="1" applyAlignment="1">
      <alignment horizontal="left" vertical="center" wrapText="1"/>
    </xf>
    <xf numFmtId="0" fontId="30" fillId="0" borderId="25" xfId="0" applyFont="1" applyFill="1" applyBorder="1" applyAlignment="1">
      <alignment horizontal="left" vertical="center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35" xfId="0" applyFont="1" applyFill="1" applyBorder="1" applyAlignment="1">
      <alignment horizontal="left" vertical="center" wrapText="1"/>
    </xf>
    <xf numFmtId="3" fontId="30" fillId="0" borderId="17" xfId="0" applyNumberFormat="1" applyFont="1" applyFill="1" applyBorder="1" applyAlignment="1">
      <alignment horizontal="center" vertical="center"/>
    </xf>
    <xf numFmtId="3" fontId="30" fillId="0" borderId="20" xfId="0" applyNumberFormat="1" applyFont="1" applyFill="1" applyBorder="1" applyAlignment="1">
      <alignment horizontal="center" vertical="center"/>
    </xf>
    <xf numFmtId="3" fontId="30" fillId="0" borderId="15" xfId="0" applyNumberFormat="1" applyFont="1" applyFill="1" applyBorder="1" applyAlignment="1">
      <alignment horizontal="center" vertical="center"/>
    </xf>
    <xf numFmtId="0" fontId="29" fillId="0" borderId="10" xfId="305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/>
    </xf>
  </cellXfs>
  <cellStyles count="412">
    <cellStyle name=" 1" xfId="1"/>
    <cellStyle name="_~1613671" xfId="2"/>
    <cellStyle name="_~1613671 2" xfId="3"/>
    <cellStyle name="_~1613671 3" xfId="4"/>
    <cellStyle name="_~1613671 4" xfId="5"/>
    <cellStyle name="_~7644457" xfId="6"/>
    <cellStyle name="_~7644457 2" xfId="7"/>
    <cellStyle name="_~7644457 3" xfId="8"/>
    <cellStyle name="_~7644457 4" xfId="9"/>
    <cellStyle name="_price_der_nov_раб" xfId="10"/>
    <cellStyle name="_price_der_nov_раб_~2260219" xfId="11"/>
    <cellStyle name="_price_der_nov_раб_~2260219 2" xfId="12"/>
    <cellStyle name="_price_der_nov_раб_~2260219_~2131575" xfId="13"/>
    <cellStyle name="_price_der_nov_раб_~2260219_Decra" xfId="14"/>
    <cellStyle name="_price_der_nov_раб_~2260219_Vilpe" xfId="15"/>
    <cellStyle name="_price_der_nov_раб_~2260219_Дилерский прайс-лист 03.03.14 Единый+Q35" xfId="16"/>
    <cellStyle name="_price_der_nov_раб_~2260219_Макет временных" xfId="17"/>
    <cellStyle name="_price_der_nov_раб_~2260219_Прайс полный ассортимент Центр от 09.07" xfId="18"/>
    <cellStyle name="_price_der_nov_раб_~2260219_Розничный прайс-лист 03.03.14" xfId="19"/>
    <cellStyle name="_price_der_nov_раб_~2260219_Розничный прайс-лист 07.04.14" xfId="20"/>
    <cellStyle name="_price_der_nov_раб_~2260219_Цокольные панели Ванштайн" xfId="21"/>
    <cellStyle name="_price_der_nov_раб_~2260219_Цокольные панели Ванштайн 2" xfId="22"/>
    <cellStyle name="_price_der_nov_раб_~6447645" xfId="23"/>
    <cellStyle name="_price_der_nov_раб_GL розничный прайс Краснодар - 03.09.12" xfId="24"/>
    <cellStyle name="_price_der_nov_раб_дилерский прайс - лист 17.02.12 ПИТЕР" xfId="25"/>
    <cellStyle name="_price_der_nov_раб_дилерский прайс - лист 18.04.12" xfId="26"/>
    <cellStyle name="_price_der_nov_раб_Прайс для Краснодара 2" xfId="27"/>
    <cellStyle name="_price_der_nov_раб_Прайс полный ассортимент 22.12.2010  Центр" xfId="28"/>
    <cellStyle name="_price_der_nov_раб_Прайс полный ассортимент от 06.02.12 Одинцово" xfId="29"/>
    <cellStyle name="_price_der_nov_раб_Прайс полный ассортимент от 06.02.12 Центр" xfId="30"/>
    <cellStyle name="_price_der_nov_раб_Прайс полный ассортимент от 19.10.2011 Центр" xfId="31"/>
    <cellStyle name="_price_der_nov_раб_Прайс полный ассортимент СПБ  от 22.08.12 Ворота + фигурный профнастил" xfId="32"/>
    <cellStyle name="_price_der_nov_раб_Прайс полный ассортимент Центр от 01.06.12" xfId="33"/>
    <cellStyle name="_price_der_nov_раб_Прайс полный ассортимент Центр от 06.08.12" xfId="34"/>
    <cellStyle name="_price_der_nov_раб_Прайс полный ассортимент Центр от 22.08.12 Ворота + фигурный профнастил" xfId="35"/>
    <cellStyle name="_price_der_nov_раб_Прайс полный ассортимент Центр от 29.06.12" xfId="36"/>
    <cellStyle name="_Книга2" xfId="37"/>
    <cellStyle name="_Книга2 2" xfId="38"/>
    <cellStyle name="_Книга2 3" xfId="39"/>
    <cellStyle name="_Книга2 4" xfId="40"/>
    <cellStyle name="_лестницы" xfId="41"/>
    <cellStyle name="_лестницы 2" xfId="42"/>
    <cellStyle name="_лестницы 3" xfId="43"/>
    <cellStyle name="_лестницы 4" xfId="44"/>
    <cellStyle name="_прайс-лист розница" xfId="45"/>
    <cellStyle name="_прайс-лист розница 2" xfId="46"/>
    <cellStyle name="_прайс-лист розница 3" xfId="47"/>
    <cellStyle name="_прайс-лист розница 4" xfId="48"/>
    <cellStyle name="-15-1976" xfId="49"/>
    <cellStyle name="-15-1976 2" xfId="50"/>
    <cellStyle name="-15-1976 3" xfId="51"/>
    <cellStyle name="-15-1976 4" xfId="52"/>
    <cellStyle name="20% - Акцент1" xfId="53" builtinId="30" customBuiltin="1"/>
    <cellStyle name="20% - Акцент1 2" xfId="54"/>
    <cellStyle name="20% - Акцент1 2 2" xfId="55"/>
    <cellStyle name="20% - Акцент1 2 3" xfId="56"/>
    <cellStyle name="20% - Акцент1 2 4" xfId="57"/>
    <cellStyle name="20% - Акцент1 3" xfId="58"/>
    <cellStyle name="20% - Акцент2" xfId="59" builtinId="34" customBuiltin="1"/>
    <cellStyle name="20% - Акцент2 2" xfId="60"/>
    <cellStyle name="20% - Акцент2 2 2" xfId="61"/>
    <cellStyle name="20% - Акцент2 2 3" xfId="62"/>
    <cellStyle name="20% - Акцент2 2 4" xfId="63"/>
    <cellStyle name="20% - Акцент2 3" xfId="64"/>
    <cellStyle name="20% - Акцент3" xfId="65" builtinId="38" customBuiltin="1"/>
    <cellStyle name="20% - Акцент3 2" xfId="66"/>
    <cellStyle name="20% - Акцент3 2 2" xfId="67"/>
    <cellStyle name="20% - Акцент3 2 3" xfId="68"/>
    <cellStyle name="20% - Акцент3 2 4" xfId="69"/>
    <cellStyle name="20% - Акцент3 3" xfId="70"/>
    <cellStyle name="20% - Акцент4" xfId="71" builtinId="42" customBuiltin="1"/>
    <cellStyle name="20% - Акцент4 2" xfId="72"/>
    <cellStyle name="20% - Акцент4 2 2" xfId="73"/>
    <cellStyle name="20% - Акцент4 2 3" xfId="74"/>
    <cellStyle name="20% - Акцент4 2 4" xfId="75"/>
    <cellStyle name="20% - Акцент4 3" xfId="76"/>
    <cellStyle name="20% - Акцент5" xfId="77" builtinId="46" customBuiltin="1"/>
    <cellStyle name="20% - Акцент5 2" xfId="78"/>
    <cellStyle name="20% - Акцент5 2 2" xfId="79"/>
    <cellStyle name="20% - Акцент5 2 3" xfId="80"/>
    <cellStyle name="20% - Акцент5 2 4" xfId="81"/>
    <cellStyle name="20% - Акцент5 3" xfId="82"/>
    <cellStyle name="20% - Акцент6" xfId="83" builtinId="50" customBuiltin="1"/>
    <cellStyle name="20% - Акцент6 2" xfId="84"/>
    <cellStyle name="20% - Акцент6 2 2" xfId="85"/>
    <cellStyle name="20% - Акцент6 2 3" xfId="86"/>
    <cellStyle name="20% - Акцент6 2 4" xfId="87"/>
    <cellStyle name="20% - Акцент6 3" xfId="88"/>
    <cellStyle name="40% - Акцент1" xfId="89" builtinId="31" customBuiltin="1"/>
    <cellStyle name="40% - Акцент1 2" xfId="90"/>
    <cellStyle name="40% - Акцент1 2 2" xfId="91"/>
    <cellStyle name="40% - Акцент1 2 3" xfId="92"/>
    <cellStyle name="40% - Акцент1 2 4" xfId="93"/>
    <cellStyle name="40% - Акцент1 3" xfId="94"/>
    <cellStyle name="40% - Акцент2" xfId="95" builtinId="35" customBuiltin="1"/>
    <cellStyle name="40% - Акцент2 2" xfId="96"/>
    <cellStyle name="40% - Акцент2 2 2" xfId="97"/>
    <cellStyle name="40% - Акцент2 2 3" xfId="98"/>
    <cellStyle name="40% - Акцент2 2 4" xfId="99"/>
    <cellStyle name="40% - Акцент2 3" xfId="100"/>
    <cellStyle name="40% - Акцент3" xfId="101" builtinId="39" customBuiltin="1"/>
    <cellStyle name="40% - Акцент3 2" xfId="102"/>
    <cellStyle name="40% - Акцент3 2 2" xfId="103"/>
    <cellStyle name="40% - Акцент3 2 3" xfId="104"/>
    <cellStyle name="40% - Акцент3 2 4" xfId="105"/>
    <cellStyle name="40% - Акцент3 3" xfId="106"/>
    <cellStyle name="40% - Акцент4" xfId="107" builtinId="43" customBuiltin="1"/>
    <cellStyle name="40% - Акцент4 2" xfId="108"/>
    <cellStyle name="40% - Акцент4 2 2" xfId="109"/>
    <cellStyle name="40% - Акцент4 2 3" xfId="110"/>
    <cellStyle name="40% - Акцент4 2 4" xfId="111"/>
    <cellStyle name="40% - Акцент4 3" xfId="112"/>
    <cellStyle name="40% - Акцент5" xfId="113" builtinId="47" customBuiltin="1"/>
    <cellStyle name="40% - Акцент5 2" xfId="114"/>
    <cellStyle name="40% - Акцент5 2 2" xfId="115"/>
    <cellStyle name="40% - Акцент5 2 3" xfId="116"/>
    <cellStyle name="40% - Акцент5 2 4" xfId="117"/>
    <cellStyle name="40% - Акцент5 3" xfId="118"/>
    <cellStyle name="40% - Акцент6" xfId="119" builtinId="51" customBuiltin="1"/>
    <cellStyle name="40% - Акцент6 2" xfId="120"/>
    <cellStyle name="40% - Акцент6 2 2" xfId="121"/>
    <cellStyle name="40% - Акцент6 2 3" xfId="122"/>
    <cellStyle name="40% - Акцент6 2 4" xfId="123"/>
    <cellStyle name="40% - Акцент6 3" xfId="124"/>
    <cellStyle name="60% - Акцент1" xfId="125" builtinId="32" customBuiltin="1"/>
    <cellStyle name="60% - Акцент1 2" xfId="126"/>
    <cellStyle name="60% - Акцент1 2 2" xfId="127"/>
    <cellStyle name="60% - Акцент1 2 3" xfId="128"/>
    <cellStyle name="60% - Акцент1 2 4" xfId="129"/>
    <cellStyle name="60% - Акцент1 3" xfId="130"/>
    <cellStyle name="60% - Акцент2" xfId="131" builtinId="36" customBuiltin="1"/>
    <cellStyle name="60% - Акцент2 2" xfId="132"/>
    <cellStyle name="60% - Акцент2 2 2" xfId="133"/>
    <cellStyle name="60% - Акцент2 2 3" xfId="134"/>
    <cellStyle name="60% - Акцент2 2 4" xfId="135"/>
    <cellStyle name="60% - Акцент2 3" xfId="136"/>
    <cellStyle name="60% - Акцент3" xfId="137" builtinId="40" customBuiltin="1"/>
    <cellStyle name="60% - Акцент3 2" xfId="138"/>
    <cellStyle name="60% - Акцент3 2 2" xfId="139"/>
    <cellStyle name="60% - Акцент3 2 3" xfId="140"/>
    <cellStyle name="60% - Акцент3 2 4" xfId="141"/>
    <cellStyle name="60% - Акцент3 3" xfId="142"/>
    <cellStyle name="60% - Акцент4" xfId="143" builtinId="44" customBuiltin="1"/>
    <cellStyle name="60% - Акцент4 2" xfId="144"/>
    <cellStyle name="60% - Акцент4 2 2" xfId="145"/>
    <cellStyle name="60% - Акцент4 2 3" xfId="146"/>
    <cellStyle name="60% - Акцент4 2 4" xfId="147"/>
    <cellStyle name="60% - Акцент4 3" xfId="148"/>
    <cellStyle name="60% - Акцент5" xfId="149" builtinId="48" customBuiltin="1"/>
    <cellStyle name="60% - Акцент5 2" xfId="150"/>
    <cellStyle name="60% - Акцент5 2 2" xfId="151"/>
    <cellStyle name="60% - Акцент5 2 3" xfId="152"/>
    <cellStyle name="60% - Акцент5 2 4" xfId="153"/>
    <cellStyle name="60% - Акцент5 3" xfId="154"/>
    <cellStyle name="60% - Акцент6" xfId="155" builtinId="52" customBuiltin="1"/>
    <cellStyle name="60% - Акцент6 2" xfId="156"/>
    <cellStyle name="60% - Акцент6 2 2" xfId="157"/>
    <cellStyle name="60% - Акцент6 2 3" xfId="158"/>
    <cellStyle name="60% - Акцент6 2 4" xfId="159"/>
    <cellStyle name="60% - Акцент6 3" xfId="160"/>
    <cellStyle name="Euro" xfId="161"/>
    <cellStyle name="Euro 2" xfId="162"/>
    <cellStyle name="Euro 3" xfId="163"/>
    <cellStyle name="Euro 4" xfId="164"/>
    <cellStyle name="Excel Built-in Normal" xfId="165"/>
    <cellStyle name="Normal 2" xfId="166"/>
    <cellStyle name="Normal_Sheet1" xfId="167"/>
    <cellStyle name="Standaard 10" xfId="168"/>
    <cellStyle name="Standaard 10 2" xfId="169"/>
    <cellStyle name="Standaard 10 3" xfId="170"/>
    <cellStyle name="Standaard 10 4" xfId="171"/>
    <cellStyle name="Standaard 11" xfId="172"/>
    <cellStyle name="Standaard 11 2" xfId="173"/>
    <cellStyle name="Standaard 11 3" xfId="174"/>
    <cellStyle name="Standaard 11 4" xfId="175"/>
    <cellStyle name="Standaard 12" xfId="176"/>
    <cellStyle name="Standaard 12 2" xfId="177"/>
    <cellStyle name="Standaard 12 3" xfId="178"/>
    <cellStyle name="Standaard 12 4" xfId="179"/>
    <cellStyle name="Standaard 2" xfId="180"/>
    <cellStyle name="Standaard 2 2" xfId="181"/>
    <cellStyle name="Standaard 2 3" xfId="182"/>
    <cellStyle name="Standaard 2 4" xfId="183"/>
    <cellStyle name="Standaard 3" xfId="184"/>
    <cellStyle name="Standaard 3 2" xfId="185"/>
    <cellStyle name="Standaard 3 3" xfId="186"/>
    <cellStyle name="Standaard 3 4" xfId="187"/>
    <cellStyle name="Standaard 4" xfId="188"/>
    <cellStyle name="Standaard 4 2" xfId="189"/>
    <cellStyle name="Standaard 4 3" xfId="190"/>
    <cellStyle name="Standaard 4 4" xfId="191"/>
    <cellStyle name="Standaard 5" xfId="192"/>
    <cellStyle name="Standaard 5 2" xfId="193"/>
    <cellStyle name="Standaard 5 3" xfId="194"/>
    <cellStyle name="Standaard 5 4" xfId="195"/>
    <cellStyle name="Standaard 6" xfId="196"/>
    <cellStyle name="Standaard 6 2" xfId="197"/>
    <cellStyle name="Standaard 6 3" xfId="198"/>
    <cellStyle name="Standaard 6 4" xfId="199"/>
    <cellStyle name="Standaard 7" xfId="200"/>
    <cellStyle name="Standaard 7 2" xfId="201"/>
    <cellStyle name="Standaard 7 3" xfId="202"/>
    <cellStyle name="Standaard 7 4" xfId="203"/>
    <cellStyle name="Standaard 8" xfId="204"/>
    <cellStyle name="Standaard 8 2" xfId="205"/>
    <cellStyle name="Standaard 8 3" xfId="206"/>
    <cellStyle name="Standaard 8 4" xfId="207"/>
    <cellStyle name="Standaard 9" xfId="208"/>
    <cellStyle name="Standaard 9 2" xfId="209"/>
    <cellStyle name="Standaard 9 3" xfId="210"/>
    <cellStyle name="Standaard 9 4" xfId="211"/>
    <cellStyle name="Акцент1" xfId="212" builtinId="29" customBuiltin="1"/>
    <cellStyle name="Акцент1 2" xfId="213"/>
    <cellStyle name="Акцент1 2 2" xfId="214"/>
    <cellStyle name="Акцент1 2 3" xfId="215"/>
    <cellStyle name="Акцент1 2 4" xfId="216"/>
    <cellStyle name="Акцент1 3" xfId="217"/>
    <cellStyle name="Акцент2" xfId="218" builtinId="33" customBuiltin="1"/>
    <cellStyle name="Акцент2 2" xfId="219"/>
    <cellStyle name="Акцент2 2 2" xfId="220"/>
    <cellStyle name="Акцент2 2 3" xfId="221"/>
    <cellStyle name="Акцент2 2 4" xfId="222"/>
    <cellStyle name="Акцент2 3" xfId="223"/>
    <cellStyle name="Акцент3" xfId="224" builtinId="37" customBuiltin="1"/>
    <cellStyle name="Акцент3 2" xfId="225"/>
    <cellStyle name="Акцент3 2 2" xfId="226"/>
    <cellStyle name="Акцент3 2 3" xfId="227"/>
    <cellStyle name="Акцент3 2 4" xfId="228"/>
    <cellStyle name="Акцент3 3" xfId="229"/>
    <cellStyle name="Акцент4" xfId="230" builtinId="41" customBuiltin="1"/>
    <cellStyle name="Акцент4 2" xfId="231"/>
    <cellStyle name="Акцент4 2 2" xfId="232"/>
    <cellStyle name="Акцент4 2 3" xfId="233"/>
    <cellStyle name="Акцент4 2 4" xfId="234"/>
    <cellStyle name="Акцент4 3" xfId="235"/>
    <cellStyle name="Акцент5" xfId="236" builtinId="45" customBuiltin="1"/>
    <cellStyle name="Акцент5 2" xfId="237"/>
    <cellStyle name="Акцент5 2 2" xfId="238"/>
    <cellStyle name="Акцент5 2 3" xfId="239"/>
    <cellStyle name="Акцент5 2 4" xfId="240"/>
    <cellStyle name="Акцент5 3" xfId="241"/>
    <cellStyle name="Акцент6" xfId="242" builtinId="49" customBuiltin="1"/>
    <cellStyle name="Акцент6 2" xfId="243"/>
    <cellStyle name="Акцент6 2 2" xfId="244"/>
    <cellStyle name="Акцент6 2 3" xfId="245"/>
    <cellStyle name="Акцент6 2 4" xfId="246"/>
    <cellStyle name="Акцент6 3" xfId="247"/>
    <cellStyle name="Ввод " xfId="248" builtinId="20" customBuiltin="1"/>
    <cellStyle name="Ввод  2" xfId="249"/>
    <cellStyle name="Ввод  2 2" xfId="250"/>
    <cellStyle name="Ввод  2 3" xfId="251"/>
    <cellStyle name="Ввод  2 4" xfId="252"/>
    <cellStyle name="Ввод  3" xfId="253"/>
    <cellStyle name="Вывод" xfId="254" builtinId="21" customBuiltin="1"/>
    <cellStyle name="Вывод 2" xfId="255"/>
    <cellStyle name="Вывод 2 2" xfId="256"/>
    <cellStyle name="Вывод 2 3" xfId="257"/>
    <cellStyle name="Вывод 2 4" xfId="258"/>
    <cellStyle name="Вывод 3" xfId="259"/>
    <cellStyle name="Вычисление" xfId="260" builtinId="22" customBuiltin="1"/>
    <cellStyle name="Вычисление 2" xfId="261"/>
    <cellStyle name="Вычисление 2 2" xfId="262"/>
    <cellStyle name="Вычисление 2 3" xfId="263"/>
    <cellStyle name="Вычисление 2 4" xfId="264"/>
    <cellStyle name="Вычисление 3" xfId="265"/>
    <cellStyle name="Гиперссылка" xfId="411" builtinId="8"/>
    <cellStyle name="Гиперссылка 2" xfId="266"/>
    <cellStyle name="Гиперссылка 3" xfId="267"/>
    <cellStyle name="Денежный 2" xfId="268"/>
    <cellStyle name="Заголовок 1" xfId="269" builtinId="16" customBuiltin="1"/>
    <cellStyle name="Заголовок 1 2" xfId="270"/>
    <cellStyle name="Заголовок 1 3" xfId="271"/>
    <cellStyle name="Заголовок 2" xfId="272" builtinId="17" customBuiltin="1"/>
    <cellStyle name="Заголовок 2 2" xfId="273"/>
    <cellStyle name="Заголовок 2 3" xfId="274"/>
    <cellStyle name="Заголовок 3" xfId="275" builtinId="18" customBuiltin="1"/>
    <cellStyle name="Заголовок 3 2" xfId="276"/>
    <cellStyle name="Заголовок 3 3" xfId="277"/>
    <cellStyle name="Заголовок 4" xfId="278" builtinId="19" customBuiltin="1"/>
    <cellStyle name="Заголовок 4 2" xfId="279"/>
    <cellStyle name="Заголовок 4 3" xfId="280"/>
    <cellStyle name="Заголовок сводной таблицы" xfId="281"/>
    <cellStyle name="Итог" xfId="282" builtinId="25" customBuiltin="1"/>
    <cellStyle name="Итог 2" xfId="283"/>
    <cellStyle name="Итог 3" xfId="284"/>
    <cellStyle name="Категория сводной таблицы" xfId="285"/>
    <cellStyle name="Контрольная ячейка" xfId="286" builtinId="23" customBuiltin="1"/>
    <cellStyle name="Контрольная ячейка 2" xfId="287"/>
    <cellStyle name="Контрольная ячейка 2 2" xfId="288"/>
    <cellStyle name="Контрольная ячейка 2 3" xfId="289"/>
    <cellStyle name="Контрольная ячейка 2 4" xfId="290"/>
    <cellStyle name="Контрольная ячейка 3" xfId="291"/>
    <cellStyle name="Название" xfId="292" builtinId="15" customBuiltin="1"/>
    <cellStyle name="Название 2" xfId="293"/>
    <cellStyle name="Название 3" xfId="294"/>
    <cellStyle name="Нейтральный" xfId="295" builtinId="28" customBuiltin="1"/>
    <cellStyle name="Нейтральный 2" xfId="296"/>
    <cellStyle name="Нейтральный 2 2" xfId="297"/>
    <cellStyle name="Нейтральный 2 3" xfId="298"/>
    <cellStyle name="Нейтральный 2 4" xfId="299"/>
    <cellStyle name="Нейтральный 3" xfId="300"/>
    <cellStyle name="Обычный" xfId="0" builtinId="0"/>
    <cellStyle name="Обычный 10" xfId="301"/>
    <cellStyle name="Обычный 10 2" xfId="302"/>
    <cellStyle name="Обычный 11" xfId="303"/>
    <cellStyle name="Обычный 11 2" xfId="304"/>
    <cellStyle name="Обычный 11 3" xfId="305"/>
    <cellStyle name="Обычный 12" xfId="306"/>
    <cellStyle name="Обычный 13" xfId="307"/>
    <cellStyle name="Обычный 14" xfId="308"/>
    <cellStyle name="Обычный 14 2" xfId="309"/>
    <cellStyle name="Обычный 15" xfId="310"/>
    <cellStyle name="Обычный 16" xfId="311"/>
    <cellStyle name="Обычный 17" xfId="312"/>
    <cellStyle name="Обычный 18" xfId="313"/>
    <cellStyle name="Обычный 19" xfId="314"/>
    <cellStyle name="Обычный 2" xfId="315"/>
    <cellStyle name="Обычный 2 2" xfId="316"/>
    <cellStyle name="Обычный 2 2 2" xfId="317"/>
    <cellStyle name="Обычный 2 3" xfId="318"/>
    <cellStyle name="Обычный 2 4" xfId="319"/>
    <cellStyle name="Обычный 2_Аквасток 1" xfId="320"/>
    <cellStyle name="Обычный 20" xfId="321"/>
    <cellStyle name="Обычный 21" xfId="322"/>
    <cellStyle name="Обычный 22" xfId="323"/>
    <cellStyle name="Обычный 23" xfId="324"/>
    <cellStyle name="Обычный 24" xfId="325"/>
    <cellStyle name="Обычный 26" xfId="326"/>
    <cellStyle name="Обычный 3" xfId="327"/>
    <cellStyle name="Обычный 3 2" xfId="328"/>
    <cellStyle name="Обычный 30" xfId="329"/>
    <cellStyle name="Обычный 4" xfId="330"/>
    <cellStyle name="Обычный 4 2" xfId="331"/>
    <cellStyle name="Обычный 4 3" xfId="332"/>
    <cellStyle name="Обычный 4 4" xfId="333"/>
    <cellStyle name="Обычный 4_~2131575" xfId="334"/>
    <cellStyle name="Обычный 5" xfId="335"/>
    <cellStyle name="Обычный 6" xfId="336"/>
    <cellStyle name="Обычный 6 2" xfId="337"/>
    <cellStyle name="Обычный 6 3" xfId="338"/>
    <cellStyle name="Обычный 6 4" xfId="339"/>
    <cellStyle name="Обычный 6 5" xfId="340"/>
    <cellStyle name="Обычный 7" xfId="341"/>
    <cellStyle name="Обычный 7 2" xfId="342"/>
    <cellStyle name="Обычный 8" xfId="343"/>
    <cellStyle name="Обычный 8 2" xfId="344"/>
    <cellStyle name="Обычный 9" xfId="345"/>
    <cellStyle name="Обычный 9 10" xfId="346"/>
    <cellStyle name="Обычный 9 2" xfId="347"/>
    <cellStyle name="Обычный 9 3" xfId="348"/>
    <cellStyle name="Обычный 9 4" xfId="349"/>
    <cellStyle name="Обычный 9 5" xfId="350"/>
    <cellStyle name="Обычный 9 6" xfId="351"/>
    <cellStyle name="Обычный 9 7" xfId="352"/>
    <cellStyle name="Обычный 9 8" xfId="353"/>
    <cellStyle name="Обычный 9 9" xfId="354"/>
    <cellStyle name="Обычный_Locinox_28_03_2013" xfId="355"/>
    <cellStyle name="Обычный_Лист1_Книга2" xfId="356"/>
    <cellStyle name="Обычный_прайс дилерский _14.06.11" xfId="357"/>
    <cellStyle name="Плохой" xfId="358" builtinId="27" customBuiltin="1"/>
    <cellStyle name="Плохой 2" xfId="359"/>
    <cellStyle name="Плохой 2 2" xfId="360"/>
    <cellStyle name="Плохой 2 3" xfId="361"/>
    <cellStyle name="Плохой 2 4" xfId="362"/>
    <cellStyle name="Плохой 3" xfId="363"/>
    <cellStyle name="Пояснение" xfId="364" builtinId="53" customBuiltin="1"/>
    <cellStyle name="Пояснение 2" xfId="365"/>
    <cellStyle name="Пояснение 3" xfId="366"/>
    <cellStyle name="Примечание" xfId="367" builtinId="10" customBuiltin="1"/>
    <cellStyle name="Примечание 2" xfId="368"/>
    <cellStyle name="Примечание 2 2" xfId="369"/>
    <cellStyle name="Примечание 2 3" xfId="370"/>
    <cellStyle name="Примечание 2 4" xfId="371"/>
    <cellStyle name="Примечание 3" xfId="372"/>
    <cellStyle name="Процентный" xfId="373" builtinId="5"/>
    <cellStyle name="Процентный 2" xfId="374"/>
    <cellStyle name="Процентный 2 2" xfId="375"/>
    <cellStyle name="Процентный 2 3" xfId="376"/>
    <cellStyle name="Процентный 2 4" xfId="377"/>
    <cellStyle name="Процентный 3" xfId="378"/>
    <cellStyle name="Процентный 3 2" xfId="379"/>
    <cellStyle name="Процентный 3 3" xfId="380"/>
    <cellStyle name="Процентный 3 4" xfId="381"/>
    <cellStyle name="Процентный 4" xfId="382"/>
    <cellStyle name="Процентный 4 2" xfId="383"/>
    <cellStyle name="Процентный 4 3" xfId="384"/>
    <cellStyle name="Процентный 5" xfId="385"/>
    <cellStyle name="Процентный 6" xfId="386"/>
    <cellStyle name="Связанная ячейка" xfId="387" builtinId="24" customBuiltin="1"/>
    <cellStyle name="Связанная ячейка 2" xfId="388"/>
    <cellStyle name="Связанная ячейка 3" xfId="389"/>
    <cellStyle name="Стиль 1" xfId="390"/>
    <cellStyle name="Текст предупреждения" xfId="391" builtinId="11" customBuiltin="1"/>
    <cellStyle name="Текст предупреждения 2" xfId="392"/>
    <cellStyle name="Текст предупреждения 3" xfId="393"/>
    <cellStyle name="Финансовый" xfId="394" builtinId="3"/>
    <cellStyle name="Финансовый 2" xfId="395"/>
    <cellStyle name="Финансовый 2 2" xfId="396"/>
    <cellStyle name="Финансовый 2 3" xfId="397"/>
    <cellStyle name="Финансовый 2 4" xfId="398"/>
    <cellStyle name="Финансовый 3" xfId="399"/>
    <cellStyle name="Финансовый 3 2" xfId="400"/>
    <cellStyle name="Финансовый 3 3" xfId="401"/>
    <cellStyle name="Финансовый 4" xfId="402"/>
    <cellStyle name="Финансовый 4 2" xfId="403"/>
    <cellStyle name="Финансовый 4 3" xfId="404"/>
    <cellStyle name="Хороший" xfId="405" builtinId="26" customBuiltin="1"/>
    <cellStyle name="Хороший 2" xfId="406"/>
    <cellStyle name="Хороший 2 2" xfId="407"/>
    <cellStyle name="Хороший 2 3" xfId="408"/>
    <cellStyle name="Хороший 2 4" xfId="409"/>
    <cellStyle name="Хороший 3" xfId="410"/>
  </cellStyles>
  <dxfs count="7"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</dxfs>
  <tableStyles count="0" defaultTableStyle="TableStyleMedium9" defaultPivotStyle="PivotStyleLight16"/>
  <colors>
    <mruColors>
      <color rgb="FF969696"/>
      <color rgb="FFFF5757"/>
      <color rgb="FFC0C0C0"/>
      <color rgb="FFFF2D2D"/>
      <color rgb="FFFF2121"/>
      <color rgb="FFFFFF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png"/><Relationship Id="rId13" Type="http://schemas.openxmlformats.org/officeDocument/2006/relationships/image" Target="../media/image125.png"/><Relationship Id="rId18" Type="http://schemas.openxmlformats.org/officeDocument/2006/relationships/image" Target="../media/image128.png"/><Relationship Id="rId3" Type="http://schemas.openxmlformats.org/officeDocument/2006/relationships/image" Target="../media/image115.jpeg"/><Relationship Id="rId21" Type="http://schemas.openxmlformats.org/officeDocument/2006/relationships/image" Target="../media/image1.png"/><Relationship Id="rId7" Type="http://schemas.openxmlformats.org/officeDocument/2006/relationships/image" Target="../media/image119.png"/><Relationship Id="rId12" Type="http://schemas.openxmlformats.org/officeDocument/2006/relationships/image" Target="../media/image124.png"/><Relationship Id="rId17" Type="http://schemas.microsoft.com/office/2007/relationships/hdphoto" Target="../media/hdphoto11.wdp"/><Relationship Id="rId2" Type="http://schemas.openxmlformats.org/officeDocument/2006/relationships/image" Target="../media/image114.jpeg"/><Relationship Id="rId16" Type="http://schemas.openxmlformats.org/officeDocument/2006/relationships/image" Target="../media/image127.png"/><Relationship Id="rId20" Type="http://schemas.openxmlformats.org/officeDocument/2006/relationships/image" Target="../media/image129.png"/><Relationship Id="rId1" Type="http://schemas.openxmlformats.org/officeDocument/2006/relationships/image" Target="../media/image113.jpeg"/><Relationship Id="rId6" Type="http://schemas.openxmlformats.org/officeDocument/2006/relationships/image" Target="../media/image118.jpeg"/><Relationship Id="rId11" Type="http://schemas.openxmlformats.org/officeDocument/2006/relationships/image" Target="../media/image123.jpeg"/><Relationship Id="rId5" Type="http://schemas.openxmlformats.org/officeDocument/2006/relationships/image" Target="../media/image117.png"/><Relationship Id="rId15" Type="http://schemas.microsoft.com/office/2007/relationships/hdphoto" Target="../media/hdphoto10.wdp"/><Relationship Id="rId10" Type="http://schemas.openxmlformats.org/officeDocument/2006/relationships/image" Target="../media/image122.jpeg"/><Relationship Id="rId19" Type="http://schemas.microsoft.com/office/2007/relationships/hdphoto" Target="../media/hdphoto12.wdp"/><Relationship Id="rId4" Type="http://schemas.openxmlformats.org/officeDocument/2006/relationships/image" Target="../media/image116.jpeg"/><Relationship Id="rId9" Type="http://schemas.openxmlformats.org/officeDocument/2006/relationships/image" Target="../media/image121.jpeg"/><Relationship Id="rId14" Type="http://schemas.openxmlformats.org/officeDocument/2006/relationships/image" Target="../media/image126.png"/><Relationship Id="rId2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png"/><Relationship Id="rId2" Type="http://schemas.openxmlformats.org/officeDocument/2006/relationships/image" Target="../media/image4.jpeg"/><Relationship Id="rId16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5" Type="http://schemas.openxmlformats.org/officeDocument/2006/relationships/image" Target="../media/image7.jpeg"/><Relationship Id="rId15" Type="http://schemas.openxmlformats.org/officeDocument/2006/relationships/image" Target="../media/image1.png"/><Relationship Id="rId10" Type="http://schemas.openxmlformats.org/officeDocument/2006/relationships/image" Target="../media/image12.pn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18" Type="http://schemas.openxmlformats.org/officeDocument/2006/relationships/image" Target="../media/image34.png"/><Relationship Id="rId26" Type="http://schemas.openxmlformats.org/officeDocument/2006/relationships/image" Target="../media/image38.png"/><Relationship Id="rId3" Type="http://schemas.openxmlformats.org/officeDocument/2006/relationships/image" Target="../media/image19.jpeg"/><Relationship Id="rId21" Type="http://schemas.openxmlformats.org/officeDocument/2006/relationships/image" Target="../media/image35.png"/><Relationship Id="rId34" Type="http://schemas.openxmlformats.org/officeDocument/2006/relationships/image" Target="../media/image1.pn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5" Type="http://schemas.openxmlformats.org/officeDocument/2006/relationships/image" Target="../media/image37.jpeg"/><Relationship Id="rId33" Type="http://schemas.microsoft.com/office/2007/relationships/hdphoto" Target="../media/hdphoto3.wdp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20" Type="http://schemas.openxmlformats.org/officeDocument/2006/relationships/hyperlink" Target="http://www.grandline.ru/uploads/images/ogragdeniya/modul/Premiumplus/vetrovye_nagruzki_in_3.jpg" TargetMode="External"/><Relationship Id="rId29" Type="http://schemas.openxmlformats.org/officeDocument/2006/relationships/image" Target="../media/image41.pn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1" Type="http://schemas.openxmlformats.org/officeDocument/2006/relationships/image" Target="../media/image27.png"/><Relationship Id="rId24" Type="http://schemas.microsoft.com/office/2007/relationships/hdphoto" Target="../media/hdphoto2.wdp"/><Relationship Id="rId32" Type="http://schemas.openxmlformats.org/officeDocument/2006/relationships/image" Target="../media/image44.png"/><Relationship Id="rId5" Type="http://schemas.openxmlformats.org/officeDocument/2006/relationships/image" Target="../media/image21.emf"/><Relationship Id="rId15" Type="http://schemas.openxmlformats.org/officeDocument/2006/relationships/image" Target="../media/image31.jpeg"/><Relationship Id="rId23" Type="http://schemas.openxmlformats.org/officeDocument/2006/relationships/image" Target="../media/image36.png"/><Relationship Id="rId28" Type="http://schemas.openxmlformats.org/officeDocument/2006/relationships/image" Target="../media/image40.png"/><Relationship Id="rId10" Type="http://schemas.openxmlformats.org/officeDocument/2006/relationships/image" Target="../media/image26.jpeg"/><Relationship Id="rId19" Type="http://schemas.openxmlformats.org/officeDocument/2006/relationships/hyperlink" Target="http://www.grandline.ru/shop/zabory-i-ograzhdeniya/modulnye-ograzhdeniya/ekonom/vetrovaya-nagruzka/tablica-vetrovoj-nagruzki/" TargetMode="External"/><Relationship Id="rId31" Type="http://schemas.openxmlformats.org/officeDocument/2006/relationships/image" Target="../media/image43.png"/><Relationship Id="rId4" Type="http://schemas.openxmlformats.org/officeDocument/2006/relationships/image" Target="../media/image20.pn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Relationship Id="rId22" Type="http://schemas.microsoft.com/office/2007/relationships/hdphoto" Target="../media/hdphoto1.wdp"/><Relationship Id="rId27" Type="http://schemas.openxmlformats.org/officeDocument/2006/relationships/image" Target="../media/image39.png"/><Relationship Id="rId30" Type="http://schemas.openxmlformats.org/officeDocument/2006/relationships/image" Target="../media/image42.png"/><Relationship Id="rId35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1.png"/><Relationship Id="rId3" Type="http://schemas.openxmlformats.org/officeDocument/2006/relationships/image" Target="../media/image47.jpe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2" Type="http://schemas.openxmlformats.org/officeDocument/2006/relationships/image" Target="../media/image46.jpeg"/><Relationship Id="rId1" Type="http://schemas.openxmlformats.org/officeDocument/2006/relationships/image" Target="../media/image45.jpe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5" Type="http://schemas.openxmlformats.org/officeDocument/2006/relationships/image" Target="../media/image49.jpeg"/><Relationship Id="rId10" Type="http://schemas.openxmlformats.org/officeDocument/2006/relationships/image" Target="../media/image54.emf"/><Relationship Id="rId4" Type="http://schemas.openxmlformats.org/officeDocument/2006/relationships/image" Target="../media/image48.jpeg"/><Relationship Id="rId9" Type="http://schemas.openxmlformats.org/officeDocument/2006/relationships/image" Target="../media/image53.png"/><Relationship Id="rId1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9.jpeg"/><Relationship Id="rId18" Type="http://schemas.openxmlformats.org/officeDocument/2006/relationships/image" Target="../media/image74.jpeg"/><Relationship Id="rId26" Type="http://schemas.openxmlformats.org/officeDocument/2006/relationships/image" Target="../media/image79.png"/><Relationship Id="rId3" Type="http://schemas.openxmlformats.org/officeDocument/2006/relationships/image" Target="../media/image59.jpeg"/><Relationship Id="rId21" Type="http://schemas.microsoft.com/office/2007/relationships/hdphoto" Target="../media/hdphoto4.wdp"/><Relationship Id="rId7" Type="http://schemas.openxmlformats.org/officeDocument/2006/relationships/image" Target="../media/image63.png"/><Relationship Id="rId12" Type="http://schemas.openxmlformats.org/officeDocument/2006/relationships/image" Target="../media/image68.png"/><Relationship Id="rId17" Type="http://schemas.openxmlformats.org/officeDocument/2006/relationships/image" Target="../media/image73.jpeg"/><Relationship Id="rId25" Type="http://schemas.microsoft.com/office/2007/relationships/hdphoto" Target="../media/hdphoto6.wdp"/><Relationship Id="rId2" Type="http://schemas.openxmlformats.org/officeDocument/2006/relationships/image" Target="../media/image58.jpeg"/><Relationship Id="rId16" Type="http://schemas.openxmlformats.org/officeDocument/2006/relationships/image" Target="../media/image72.jpeg"/><Relationship Id="rId20" Type="http://schemas.openxmlformats.org/officeDocument/2006/relationships/image" Target="../media/image76.png"/><Relationship Id="rId29" Type="http://schemas.microsoft.com/office/2007/relationships/hdphoto" Target="../media/hdphoto8.wdp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24" Type="http://schemas.openxmlformats.org/officeDocument/2006/relationships/image" Target="../media/image78.png"/><Relationship Id="rId5" Type="http://schemas.openxmlformats.org/officeDocument/2006/relationships/image" Target="../media/image61.jpeg"/><Relationship Id="rId15" Type="http://schemas.openxmlformats.org/officeDocument/2006/relationships/image" Target="../media/image71.jpeg"/><Relationship Id="rId23" Type="http://schemas.microsoft.com/office/2007/relationships/hdphoto" Target="../media/hdphoto5.wdp"/><Relationship Id="rId28" Type="http://schemas.openxmlformats.org/officeDocument/2006/relationships/image" Target="../media/image80.png"/><Relationship Id="rId10" Type="http://schemas.openxmlformats.org/officeDocument/2006/relationships/image" Target="../media/image66.jpeg"/><Relationship Id="rId19" Type="http://schemas.openxmlformats.org/officeDocument/2006/relationships/image" Target="../media/image75.png"/><Relationship Id="rId31" Type="http://schemas.openxmlformats.org/officeDocument/2006/relationships/image" Target="../media/image2.png"/><Relationship Id="rId4" Type="http://schemas.openxmlformats.org/officeDocument/2006/relationships/image" Target="../media/image60.jpeg"/><Relationship Id="rId9" Type="http://schemas.openxmlformats.org/officeDocument/2006/relationships/image" Target="../media/image65.png"/><Relationship Id="rId14" Type="http://schemas.openxmlformats.org/officeDocument/2006/relationships/image" Target="../media/image70.jpeg"/><Relationship Id="rId22" Type="http://schemas.openxmlformats.org/officeDocument/2006/relationships/image" Target="../media/image77.png"/><Relationship Id="rId27" Type="http://schemas.microsoft.com/office/2007/relationships/hdphoto" Target="../media/hdphoto7.wdp"/><Relationship Id="rId30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eg"/><Relationship Id="rId3" Type="http://schemas.openxmlformats.org/officeDocument/2006/relationships/image" Target="../media/image83.jpeg"/><Relationship Id="rId7" Type="http://schemas.openxmlformats.org/officeDocument/2006/relationships/image" Target="../media/image87.jpeg"/><Relationship Id="rId12" Type="http://schemas.openxmlformats.org/officeDocument/2006/relationships/image" Target="../media/image2.png"/><Relationship Id="rId2" Type="http://schemas.openxmlformats.org/officeDocument/2006/relationships/image" Target="../media/image82.png"/><Relationship Id="rId1" Type="http://schemas.openxmlformats.org/officeDocument/2006/relationships/image" Target="../media/image81.jpeg"/><Relationship Id="rId6" Type="http://schemas.openxmlformats.org/officeDocument/2006/relationships/image" Target="../media/image86.jpeg"/><Relationship Id="rId11" Type="http://schemas.openxmlformats.org/officeDocument/2006/relationships/image" Target="../media/image1.png"/><Relationship Id="rId5" Type="http://schemas.openxmlformats.org/officeDocument/2006/relationships/image" Target="../media/image85.png"/><Relationship Id="rId10" Type="http://schemas.openxmlformats.org/officeDocument/2006/relationships/image" Target="../media/image90.png"/><Relationship Id="rId4" Type="http://schemas.openxmlformats.org/officeDocument/2006/relationships/image" Target="../media/image84.png"/><Relationship Id="rId9" Type="http://schemas.openxmlformats.org/officeDocument/2006/relationships/image" Target="../media/image8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jpeg"/><Relationship Id="rId13" Type="http://schemas.openxmlformats.org/officeDocument/2006/relationships/image" Target="../media/image1.png"/><Relationship Id="rId3" Type="http://schemas.openxmlformats.org/officeDocument/2006/relationships/image" Target="../media/image94.jpeg"/><Relationship Id="rId7" Type="http://schemas.microsoft.com/office/2007/relationships/hdphoto" Target="../media/hdphoto9.wdp"/><Relationship Id="rId12" Type="http://schemas.openxmlformats.org/officeDocument/2006/relationships/image" Target="../media/image102.png"/><Relationship Id="rId2" Type="http://schemas.openxmlformats.org/officeDocument/2006/relationships/image" Target="../media/image93.png"/><Relationship Id="rId1" Type="http://schemas.openxmlformats.org/officeDocument/2006/relationships/image" Target="../media/image92.jpeg"/><Relationship Id="rId6" Type="http://schemas.openxmlformats.org/officeDocument/2006/relationships/image" Target="../media/image97.jpeg"/><Relationship Id="rId11" Type="http://schemas.openxmlformats.org/officeDocument/2006/relationships/image" Target="../media/image101.png"/><Relationship Id="rId5" Type="http://schemas.openxmlformats.org/officeDocument/2006/relationships/image" Target="../media/image96.jpeg"/><Relationship Id="rId10" Type="http://schemas.openxmlformats.org/officeDocument/2006/relationships/image" Target="../media/image100.png"/><Relationship Id="rId4" Type="http://schemas.openxmlformats.org/officeDocument/2006/relationships/image" Target="../media/image95.png"/><Relationship Id="rId9" Type="http://schemas.openxmlformats.org/officeDocument/2006/relationships/image" Target="../media/image99.png"/><Relationship Id="rId1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3" Type="http://schemas.openxmlformats.org/officeDocument/2006/relationships/image" Target="../media/image105.png"/><Relationship Id="rId7" Type="http://schemas.openxmlformats.org/officeDocument/2006/relationships/image" Target="../media/image109.jpeg"/><Relationship Id="rId12" Type="http://schemas.openxmlformats.org/officeDocument/2006/relationships/image" Target="../media/image2.png"/><Relationship Id="rId2" Type="http://schemas.openxmlformats.org/officeDocument/2006/relationships/image" Target="../media/image104.png"/><Relationship Id="rId1" Type="http://schemas.openxmlformats.org/officeDocument/2006/relationships/image" Target="../media/image103.png"/><Relationship Id="rId6" Type="http://schemas.openxmlformats.org/officeDocument/2006/relationships/image" Target="../media/image108.png"/><Relationship Id="rId11" Type="http://schemas.openxmlformats.org/officeDocument/2006/relationships/image" Target="../media/image1.png"/><Relationship Id="rId5" Type="http://schemas.openxmlformats.org/officeDocument/2006/relationships/image" Target="../media/image107.png"/><Relationship Id="rId10" Type="http://schemas.openxmlformats.org/officeDocument/2006/relationships/image" Target="../media/image112.png"/><Relationship Id="rId4" Type="http://schemas.openxmlformats.org/officeDocument/2006/relationships/image" Target="../media/image106.png"/><Relationship Id="rId9" Type="http://schemas.openxmlformats.org/officeDocument/2006/relationships/image" Target="../media/image11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484909</xdr:colOff>
      <xdr:row>0</xdr:row>
      <xdr:rowOff>277091</xdr:rowOff>
    </xdr:from>
    <xdr:to>
      <xdr:col>0</xdr:col>
      <xdr:colOff>3258829</xdr:colOff>
      <xdr:row>1</xdr:row>
      <xdr:rowOff>211220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909" y="277091"/>
          <a:ext cx="2773920" cy="890093"/>
        </a:xfrm>
        <a:prstGeom prst="rect">
          <a:avLst/>
        </a:prstGeom>
      </xdr:spPr>
    </xdr:pic>
    <xdr:clientData/>
  </xdr:twoCellAnchor>
  <xdr:twoCellAnchor editAs="oneCell">
    <xdr:from>
      <xdr:col>10</xdr:col>
      <xdr:colOff>1330037</xdr:colOff>
      <xdr:row>0</xdr:row>
      <xdr:rowOff>346364</xdr:rowOff>
    </xdr:from>
    <xdr:to>
      <xdr:col>11</xdr:col>
      <xdr:colOff>2006373</xdr:colOff>
      <xdr:row>1</xdr:row>
      <xdr:rowOff>53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28073" y="346364"/>
          <a:ext cx="2712955" cy="6096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42017</xdr:colOff>
      <xdr:row>11</xdr:row>
      <xdr:rowOff>93133</xdr:rowOff>
    </xdr:from>
    <xdr:to>
      <xdr:col>0</xdr:col>
      <xdr:colOff>1799380</xdr:colOff>
      <xdr:row>15</xdr:row>
      <xdr:rowOff>221437</xdr:rowOff>
    </xdr:to>
    <xdr:pic>
      <xdr:nvPicPr>
        <xdr:cNvPr id="2" name="Picture 1" descr="калитки copy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17" y="4580466"/>
          <a:ext cx="1757363" cy="1531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75635</xdr:colOff>
      <xdr:row>4</xdr:row>
      <xdr:rowOff>131234</xdr:rowOff>
    </xdr:from>
    <xdr:to>
      <xdr:col>0</xdr:col>
      <xdr:colOff>1671073</xdr:colOff>
      <xdr:row>7</xdr:row>
      <xdr:rowOff>246468</xdr:rowOff>
    </xdr:to>
    <xdr:pic>
      <xdr:nvPicPr>
        <xdr:cNvPr id="3" name="Picture 2" descr="Ворота copy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5" y="2226734"/>
          <a:ext cx="1595438" cy="1194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277343</xdr:colOff>
      <xdr:row>18</xdr:row>
      <xdr:rowOff>70256</xdr:rowOff>
    </xdr:from>
    <xdr:to>
      <xdr:col>0</xdr:col>
      <xdr:colOff>794222</xdr:colOff>
      <xdr:row>19</xdr:row>
      <xdr:rowOff>295928</xdr:rowOff>
    </xdr:to>
    <xdr:pic>
      <xdr:nvPicPr>
        <xdr:cNvPr id="5" name="Picture 300" descr="00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7343" y="6991756"/>
          <a:ext cx="516879" cy="606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142871</xdr:colOff>
      <xdr:row>24</xdr:row>
      <xdr:rowOff>53486</xdr:rowOff>
    </xdr:from>
    <xdr:to>
      <xdr:col>0</xdr:col>
      <xdr:colOff>1820502</xdr:colOff>
      <xdr:row>25</xdr:row>
      <xdr:rowOff>313793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1" y="9073661"/>
          <a:ext cx="1677631" cy="612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142871</xdr:colOff>
      <xdr:row>22</xdr:row>
      <xdr:rowOff>51655</xdr:rowOff>
    </xdr:from>
    <xdr:to>
      <xdr:col>0</xdr:col>
      <xdr:colOff>1818966</xdr:colOff>
      <xdr:row>23</xdr:row>
      <xdr:rowOff>311963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1" y="8366980"/>
          <a:ext cx="1676095" cy="612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277342</xdr:colOff>
      <xdr:row>20</xdr:row>
      <xdr:rowOff>58616</xdr:rowOff>
    </xdr:from>
    <xdr:to>
      <xdr:col>0</xdr:col>
      <xdr:colOff>817534</xdr:colOff>
      <xdr:row>21</xdr:row>
      <xdr:rowOff>318924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7342" y="7669091"/>
          <a:ext cx="540192" cy="61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460694</xdr:colOff>
      <xdr:row>45</xdr:row>
      <xdr:rowOff>84425</xdr:rowOff>
    </xdr:from>
    <xdr:to>
      <xdr:col>0</xdr:col>
      <xdr:colOff>1097540</xdr:colOff>
      <xdr:row>48</xdr:row>
      <xdr:rowOff>229244</xdr:rowOff>
    </xdr:to>
    <xdr:pic>
      <xdr:nvPicPr>
        <xdr:cNvPr id="9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0694" y="15757380"/>
          <a:ext cx="636846" cy="108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1487310</xdr:colOff>
      <xdr:row>45</xdr:row>
      <xdr:rowOff>89188</xdr:rowOff>
    </xdr:from>
    <xdr:to>
      <xdr:col>1</xdr:col>
      <xdr:colOff>1118734</xdr:colOff>
      <xdr:row>48</xdr:row>
      <xdr:rowOff>234007</xdr:rowOff>
    </xdr:to>
    <xdr:pic>
      <xdr:nvPicPr>
        <xdr:cNvPr id="10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87310" y="15762143"/>
          <a:ext cx="1623015" cy="108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1547815</xdr:colOff>
      <xdr:row>52</xdr:row>
      <xdr:rowOff>107803</xdr:rowOff>
    </xdr:from>
    <xdr:to>
      <xdr:col>1</xdr:col>
      <xdr:colOff>1453716</xdr:colOff>
      <xdr:row>55</xdr:row>
      <xdr:rowOff>261927</xdr:rowOff>
    </xdr:to>
    <xdr:pic>
      <xdr:nvPicPr>
        <xdr:cNvPr id="12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47815" y="17841621"/>
          <a:ext cx="1897492" cy="1452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205859</xdr:colOff>
      <xdr:row>52</xdr:row>
      <xdr:rowOff>255443</xdr:rowOff>
    </xdr:from>
    <xdr:to>
      <xdr:col>0</xdr:col>
      <xdr:colOff>1173967</xdr:colOff>
      <xdr:row>55</xdr:row>
      <xdr:rowOff>229567</xdr:rowOff>
    </xdr:to>
    <xdr:pic>
      <xdr:nvPicPr>
        <xdr:cNvPr id="13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859" y="17989261"/>
          <a:ext cx="968108" cy="1272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169356</xdr:colOff>
      <xdr:row>24</xdr:row>
      <xdr:rowOff>251256</xdr:rowOff>
    </xdr:from>
    <xdr:to>
      <xdr:col>10</xdr:col>
      <xdr:colOff>1278431</xdr:colOff>
      <xdr:row>26</xdr:row>
      <xdr:rowOff>111745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88129" y="9256711"/>
          <a:ext cx="1109075" cy="5532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210835</xdr:colOff>
      <xdr:row>22</xdr:row>
      <xdr:rowOff>39177</xdr:rowOff>
    </xdr:from>
    <xdr:to>
      <xdr:col>10</xdr:col>
      <xdr:colOff>1157195</xdr:colOff>
      <xdr:row>23</xdr:row>
      <xdr:rowOff>232813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9608" y="8351904"/>
          <a:ext cx="94636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273732</xdr:colOff>
      <xdr:row>27</xdr:row>
      <xdr:rowOff>63441</xdr:rowOff>
    </xdr:from>
    <xdr:to>
      <xdr:col>10</xdr:col>
      <xdr:colOff>1132890</xdr:colOff>
      <xdr:row>29</xdr:row>
      <xdr:rowOff>302719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92505" y="9952123"/>
          <a:ext cx="859158" cy="932005"/>
        </a:xfrm>
        <a:prstGeom prst="rect">
          <a:avLst/>
        </a:prstGeom>
      </xdr:spPr>
    </xdr:pic>
    <xdr:clientData/>
  </xdr:twoCellAnchor>
  <xdr:twoCellAnchor editAs="oneCell">
    <xdr:from>
      <xdr:col>0</xdr:col>
      <xdr:colOff>94155</xdr:colOff>
      <xdr:row>37</xdr:row>
      <xdr:rowOff>49149</xdr:rowOff>
    </xdr:from>
    <xdr:to>
      <xdr:col>0</xdr:col>
      <xdr:colOff>1894155</xdr:colOff>
      <xdr:row>40</xdr:row>
      <xdr:rowOff>277091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55" y="13245604"/>
          <a:ext cx="1800000" cy="1163123"/>
        </a:xfrm>
        <a:prstGeom prst="rect">
          <a:avLst/>
        </a:prstGeom>
      </xdr:spPr>
    </xdr:pic>
    <xdr:clientData/>
  </xdr:twoCellAnchor>
  <xdr:twoCellAnchor editAs="oneCell">
    <xdr:from>
      <xdr:col>0</xdr:col>
      <xdr:colOff>874045</xdr:colOff>
      <xdr:row>31</xdr:row>
      <xdr:rowOff>43846</xdr:rowOff>
    </xdr:from>
    <xdr:to>
      <xdr:col>0</xdr:col>
      <xdr:colOff>1954045</xdr:colOff>
      <xdr:row>32</xdr:row>
      <xdr:rowOff>370325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4045" y="11419417"/>
          <a:ext cx="1080000" cy="707479"/>
        </a:xfrm>
        <a:prstGeom prst="rect">
          <a:avLst/>
        </a:prstGeom>
      </xdr:spPr>
    </xdr:pic>
    <xdr:clientData/>
  </xdr:twoCellAnchor>
  <xdr:twoCellAnchor editAs="oneCell">
    <xdr:from>
      <xdr:col>0</xdr:col>
      <xdr:colOff>20903</xdr:colOff>
      <xdr:row>30</xdr:row>
      <xdr:rowOff>46451</xdr:rowOff>
    </xdr:from>
    <xdr:to>
      <xdr:col>0</xdr:col>
      <xdr:colOff>904528</xdr:colOff>
      <xdr:row>33</xdr:row>
      <xdr:rowOff>343451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3" y="11041022"/>
          <a:ext cx="883625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64298</xdr:colOff>
      <xdr:row>31</xdr:row>
      <xdr:rowOff>52617</xdr:rowOff>
    </xdr:from>
    <xdr:to>
      <xdr:col>10</xdr:col>
      <xdr:colOff>1396298</xdr:colOff>
      <xdr:row>31</xdr:row>
      <xdr:rowOff>354119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993521">
          <a:off x="15702316" y="10960041"/>
          <a:ext cx="301502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789709</xdr:colOff>
      <xdr:row>0</xdr:row>
      <xdr:rowOff>249382</xdr:rowOff>
    </xdr:from>
    <xdr:to>
      <xdr:col>1</xdr:col>
      <xdr:colOff>1513156</xdr:colOff>
      <xdr:row>1</xdr:row>
      <xdr:rowOff>183511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9709" y="249382"/>
          <a:ext cx="2773920" cy="890093"/>
        </a:xfrm>
        <a:prstGeom prst="rect">
          <a:avLst/>
        </a:prstGeom>
      </xdr:spPr>
    </xdr:pic>
    <xdr:clientData/>
  </xdr:twoCellAnchor>
  <xdr:twoCellAnchor editAs="oneCell">
    <xdr:from>
      <xdr:col>16</xdr:col>
      <xdr:colOff>304798</xdr:colOff>
      <xdr:row>0</xdr:row>
      <xdr:rowOff>263236</xdr:rowOff>
    </xdr:from>
    <xdr:to>
      <xdr:col>17</xdr:col>
      <xdr:colOff>1452189</xdr:colOff>
      <xdr:row>0</xdr:row>
      <xdr:rowOff>872889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256834" y="263236"/>
          <a:ext cx="2712955" cy="6096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221673</xdr:colOff>
      <xdr:row>0</xdr:row>
      <xdr:rowOff>277091</xdr:rowOff>
    </xdr:from>
    <xdr:to>
      <xdr:col>0</xdr:col>
      <xdr:colOff>2995593</xdr:colOff>
      <xdr:row>1</xdr:row>
      <xdr:rowOff>211220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673" y="277091"/>
          <a:ext cx="2773920" cy="890093"/>
        </a:xfrm>
        <a:prstGeom prst="rect">
          <a:avLst/>
        </a:prstGeom>
      </xdr:spPr>
    </xdr:pic>
    <xdr:clientData/>
  </xdr:twoCellAnchor>
  <xdr:twoCellAnchor editAs="oneCell">
    <xdr:from>
      <xdr:col>10</xdr:col>
      <xdr:colOff>1302327</xdr:colOff>
      <xdr:row>0</xdr:row>
      <xdr:rowOff>360218</xdr:rowOff>
    </xdr:from>
    <xdr:to>
      <xdr:col>11</xdr:col>
      <xdr:colOff>1978663</xdr:colOff>
      <xdr:row>1</xdr:row>
      <xdr:rowOff>13907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00363" y="360218"/>
          <a:ext cx="2712955" cy="609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706584</xdr:colOff>
      <xdr:row>59</xdr:row>
      <xdr:rowOff>65747</xdr:rowOff>
    </xdr:from>
    <xdr:to>
      <xdr:col>0</xdr:col>
      <xdr:colOff>1756937</xdr:colOff>
      <xdr:row>59</xdr:row>
      <xdr:rowOff>641747</xdr:rowOff>
    </xdr:to>
    <xdr:pic>
      <xdr:nvPicPr>
        <xdr:cNvPr id="15157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6584" y="21436383"/>
          <a:ext cx="1050353" cy="576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157597</xdr:colOff>
      <xdr:row>60</xdr:row>
      <xdr:rowOff>109103</xdr:rowOff>
    </xdr:from>
    <xdr:to>
      <xdr:col>0</xdr:col>
      <xdr:colOff>1453597</xdr:colOff>
      <xdr:row>60</xdr:row>
      <xdr:rowOff>829103</xdr:rowOff>
    </xdr:to>
    <xdr:pic>
      <xdr:nvPicPr>
        <xdr:cNvPr id="15157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597" y="22432239"/>
          <a:ext cx="1296000" cy="72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1651285</xdr:colOff>
      <xdr:row>60</xdr:row>
      <xdr:rowOff>142007</xdr:rowOff>
    </xdr:from>
    <xdr:to>
      <xdr:col>0</xdr:col>
      <xdr:colOff>2415367</xdr:colOff>
      <xdr:row>60</xdr:row>
      <xdr:rowOff>862007</xdr:rowOff>
    </xdr:to>
    <xdr:pic>
      <xdr:nvPicPr>
        <xdr:cNvPr id="151572" name="Рисунок 37" descr="хомут крайний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51285" y="22465143"/>
          <a:ext cx="764082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1771649</xdr:colOff>
      <xdr:row>59</xdr:row>
      <xdr:rowOff>312528</xdr:rowOff>
    </xdr:from>
    <xdr:to>
      <xdr:col>0</xdr:col>
      <xdr:colOff>2465468</xdr:colOff>
      <xdr:row>59</xdr:row>
      <xdr:rowOff>888528</xdr:rowOff>
    </xdr:to>
    <xdr:pic>
      <xdr:nvPicPr>
        <xdr:cNvPr id="151573" name="Рисунок 38" descr="хомут угловой.jpg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1649" y="21683164"/>
          <a:ext cx="693819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54555</xdr:colOff>
      <xdr:row>59</xdr:row>
      <xdr:rowOff>298240</xdr:rowOff>
    </xdr:from>
    <xdr:to>
      <xdr:col>0</xdr:col>
      <xdr:colOff>642810</xdr:colOff>
      <xdr:row>59</xdr:row>
      <xdr:rowOff>874240</xdr:rowOff>
    </xdr:to>
    <xdr:pic>
      <xdr:nvPicPr>
        <xdr:cNvPr id="151574" name="Рисунок 39" descr="хомут крайний.jpg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555" y="21668876"/>
          <a:ext cx="588255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985837</xdr:colOff>
      <xdr:row>56</xdr:row>
      <xdr:rowOff>99579</xdr:rowOff>
    </xdr:from>
    <xdr:to>
      <xdr:col>0</xdr:col>
      <xdr:colOff>1761337</xdr:colOff>
      <xdr:row>56</xdr:row>
      <xdr:rowOff>891579</xdr:rowOff>
    </xdr:to>
    <xdr:pic>
      <xdr:nvPicPr>
        <xdr:cNvPr id="151575" name="Рисунок 24" descr="IMG_399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5837" y="17625579"/>
          <a:ext cx="7755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545092</xdr:colOff>
      <xdr:row>61</xdr:row>
      <xdr:rowOff>82261</xdr:rowOff>
    </xdr:from>
    <xdr:to>
      <xdr:col>0</xdr:col>
      <xdr:colOff>1947592</xdr:colOff>
      <xdr:row>61</xdr:row>
      <xdr:rowOff>874261</xdr:rowOff>
    </xdr:to>
    <xdr:pic>
      <xdr:nvPicPr>
        <xdr:cNvPr id="151583" name="Рисунок 37" descr="крепление хомут 62х55 для наконечни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5092" y="22370761"/>
          <a:ext cx="14025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969675</xdr:colOff>
      <xdr:row>53</xdr:row>
      <xdr:rowOff>89064</xdr:rowOff>
    </xdr:from>
    <xdr:to>
      <xdr:col>0</xdr:col>
      <xdr:colOff>1790662</xdr:colOff>
      <xdr:row>54</xdr:row>
      <xdr:rowOff>396155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675" y="15692746"/>
          <a:ext cx="820987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880357</xdr:colOff>
      <xdr:row>55</xdr:row>
      <xdr:rowOff>89064</xdr:rowOff>
    </xdr:from>
    <xdr:to>
      <xdr:col>0</xdr:col>
      <xdr:colOff>1936357</xdr:colOff>
      <xdr:row>55</xdr:row>
      <xdr:rowOff>881064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357" y="16662564"/>
          <a:ext cx="1056000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898070</xdr:colOff>
      <xdr:row>58</xdr:row>
      <xdr:rowOff>89064</xdr:rowOff>
    </xdr:from>
    <xdr:to>
      <xdr:col>0</xdr:col>
      <xdr:colOff>1793969</xdr:colOff>
      <xdr:row>58</xdr:row>
      <xdr:rowOff>881064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070" y="19520064"/>
          <a:ext cx="89589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848582</xdr:colOff>
      <xdr:row>57</xdr:row>
      <xdr:rowOff>86590</xdr:rowOff>
    </xdr:from>
    <xdr:to>
      <xdr:col>0</xdr:col>
      <xdr:colOff>2009431</xdr:colOff>
      <xdr:row>57</xdr:row>
      <xdr:rowOff>878590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582" y="18565090"/>
          <a:ext cx="116084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848582</xdr:colOff>
      <xdr:row>62</xdr:row>
      <xdr:rowOff>103908</xdr:rowOff>
    </xdr:from>
    <xdr:to>
      <xdr:col>0</xdr:col>
      <xdr:colOff>1653243</xdr:colOff>
      <xdr:row>62</xdr:row>
      <xdr:rowOff>895908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582" y="24297408"/>
          <a:ext cx="804661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733441</xdr:colOff>
      <xdr:row>5</xdr:row>
      <xdr:rowOff>242448</xdr:rowOff>
    </xdr:from>
    <xdr:to>
      <xdr:col>0</xdr:col>
      <xdr:colOff>1795014</xdr:colOff>
      <xdr:row>15</xdr:row>
      <xdr:rowOff>178357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41" y="2770903"/>
          <a:ext cx="1061573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464518</xdr:colOff>
      <xdr:row>21</xdr:row>
      <xdr:rowOff>20106</xdr:rowOff>
    </xdr:from>
    <xdr:to>
      <xdr:col>0</xdr:col>
      <xdr:colOff>2063936</xdr:colOff>
      <xdr:row>31</xdr:row>
      <xdr:rowOff>25287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518" y="7259106"/>
          <a:ext cx="1599418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510178</xdr:colOff>
      <xdr:row>37</xdr:row>
      <xdr:rowOff>22897</xdr:rowOff>
    </xdr:from>
    <xdr:to>
      <xdr:col>0</xdr:col>
      <xdr:colOff>2018276</xdr:colOff>
      <xdr:row>46</xdr:row>
      <xdr:rowOff>253215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178" y="11903170"/>
          <a:ext cx="1508098" cy="2880000"/>
        </a:xfrm>
        <a:prstGeom prst="rect">
          <a:avLst/>
        </a:prstGeom>
      </xdr:spPr>
    </xdr:pic>
    <xdr:clientData/>
  </xdr:twoCellAnchor>
  <xdr:twoCellAnchor>
    <xdr:from>
      <xdr:col>0</xdr:col>
      <xdr:colOff>277091</xdr:colOff>
      <xdr:row>15</xdr:row>
      <xdr:rowOff>259775</xdr:rowOff>
    </xdr:from>
    <xdr:to>
      <xdr:col>0</xdr:col>
      <xdr:colOff>2251364</xdr:colOff>
      <xdr:row>17</xdr:row>
      <xdr:rowOff>69274</xdr:rowOff>
    </xdr:to>
    <xdr:sp macro="" textlink="">
      <xdr:nvSpPr>
        <xdr:cNvPr id="10" name="TextBox 9"/>
        <xdr:cNvSpPr txBox="1"/>
      </xdr:nvSpPr>
      <xdr:spPr>
        <a:xfrm>
          <a:off x="277091" y="5732320"/>
          <a:ext cx="1974273" cy="398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62х55</a:t>
          </a:r>
        </a:p>
      </xdr:txBody>
    </xdr:sp>
    <xdr:clientData/>
  </xdr:twoCellAnchor>
  <xdr:twoCellAnchor>
    <xdr:from>
      <xdr:col>0</xdr:col>
      <xdr:colOff>277091</xdr:colOff>
      <xdr:row>31</xdr:row>
      <xdr:rowOff>103909</xdr:rowOff>
    </xdr:from>
    <xdr:to>
      <xdr:col>0</xdr:col>
      <xdr:colOff>2251364</xdr:colOff>
      <xdr:row>32</xdr:row>
      <xdr:rowOff>207818</xdr:rowOff>
    </xdr:to>
    <xdr:sp macro="" textlink="">
      <xdr:nvSpPr>
        <xdr:cNvPr id="21" name="TextBox 20"/>
        <xdr:cNvSpPr txBox="1"/>
      </xdr:nvSpPr>
      <xdr:spPr>
        <a:xfrm>
          <a:off x="277091" y="10217727"/>
          <a:ext cx="1974273" cy="398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80х80</a:t>
          </a:r>
        </a:p>
      </xdr:txBody>
    </xdr:sp>
    <xdr:clientData/>
  </xdr:twoCellAnchor>
  <xdr:twoCellAnchor>
    <xdr:from>
      <xdr:col>0</xdr:col>
      <xdr:colOff>277091</xdr:colOff>
      <xdr:row>47</xdr:row>
      <xdr:rowOff>34632</xdr:rowOff>
    </xdr:from>
    <xdr:to>
      <xdr:col>0</xdr:col>
      <xdr:colOff>2251364</xdr:colOff>
      <xdr:row>48</xdr:row>
      <xdr:rowOff>138541</xdr:rowOff>
    </xdr:to>
    <xdr:sp macro="" textlink="">
      <xdr:nvSpPr>
        <xdr:cNvPr id="22" name="TextBox 21"/>
        <xdr:cNvSpPr txBox="1"/>
      </xdr:nvSpPr>
      <xdr:spPr>
        <a:xfrm>
          <a:off x="277091" y="14858996"/>
          <a:ext cx="1974273" cy="398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90х55</a:t>
          </a:r>
        </a:p>
      </xdr:txBody>
    </xdr:sp>
    <xdr:clientData/>
  </xdr:twoCellAnchor>
  <xdr:twoCellAnchor editAs="oneCell">
    <xdr:from>
      <xdr:col>0</xdr:col>
      <xdr:colOff>374073</xdr:colOff>
      <xdr:row>0</xdr:row>
      <xdr:rowOff>263236</xdr:rowOff>
    </xdr:from>
    <xdr:to>
      <xdr:col>1</xdr:col>
      <xdr:colOff>529484</xdr:colOff>
      <xdr:row>1</xdr:row>
      <xdr:rowOff>197365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74073" y="263236"/>
          <a:ext cx="2773920" cy="890093"/>
        </a:xfrm>
        <a:prstGeom prst="rect">
          <a:avLst/>
        </a:prstGeom>
      </xdr:spPr>
    </xdr:pic>
    <xdr:clientData/>
  </xdr:twoCellAnchor>
  <xdr:twoCellAnchor editAs="oneCell">
    <xdr:from>
      <xdr:col>7</xdr:col>
      <xdr:colOff>983673</xdr:colOff>
      <xdr:row>0</xdr:row>
      <xdr:rowOff>360218</xdr:rowOff>
    </xdr:from>
    <xdr:to>
      <xdr:col>8</xdr:col>
      <xdr:colOff>1937101</xdr:colOff>
      <xdr:row>1</xdr:row>
      <xdr:rowOff>13907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320655" y="360218"/>
          <a:ext cx="2712955" cy="6096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904875</xdr:colOff>
      <xdr:row>16</xdr:row>
      <xdr:rowOff>57150</xdr:rowOff>
    </xdr:from>
    <xdr:to>
      <xdr:col>0</xdr:col>
      <xdr:colOff>1514475</xdr:colOff>
      <xdr:row>16</xdr:row>
      <xdr:rowOff>581025</xdr:rowOff>
    </xdr:to>
    <xdr:pic>
      <xdr:nvPicPr>
        <xdr:cNvPr id="4" name="Picture 146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875" y="26755725"/>
          <a:ext cx="609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18</xdr:row>
      <xdr:rowOff>143740</xdr:rowOff>
    </xdr:from>
    <xdr:to>
      <xdr:col>0</xdr:col>
      <xdr:colOff>1790700</xdr:colOff>
      <xdr:row>19</xdr:row>
      <xdr:rowOff>639905</xdr:rowOff>
    </xdr:to>
    <xdr:pic>
      <xdr:nvPicPr>
        <xdr:cNvPr id="5" name="Picture 155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4126922"/>
          <a:ext cx="1247775" cy="1206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17</xdr:row>
      <xdr:rowOff>38100</xdr:rowOff>
    </xdr:from>
    <xdr:to>
      <xdr:col>0</xdr:col>
      <xdr:colOff>1428750</xdr:colOff>
      <xdr:row>17</xdr:row>
      <xdr:rowOff>638175</xdr:rowOff>
    </xdr:to>
    <xdr:pic>
      <xdr:nvPicPr>
        <xdr:cNvPr id="6" name="Picture 156" descr="Рисунок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" y="27384375"/>
          <a:ext cx="390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514351</xdr:colOff>
      <xdr:row>43</xdr:row>
      <xdr:rowOff>48492</xdr:rowOff>
    </xdr:from>
    <xdr:to>
      <xdr:col>0</xdr:col>
      <xdr:colOff>1727274</xdr:colOff>
      <xdr:row>43</xdr:row>
      <xdr:rowOff>588492</xdr:rowOff>
    </xdr:to>
    <xdr:pic>
      <xdr:nvPicPr>
        <xdr:cNvPr id="8" name="Picture 23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4351" y="22977765"/>
          <a:ext cx="1212923" cy="5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42</xdr:row>
      <xdr:rowOff>72736</xdr:rowOff>
    </xdr:from>
    <xdr:to>
      <xdr:col>0</xdr:col>
      <xdr:colOff>1898421</xdr:colOff>
      <xdr:row>42</xdr:row>
      <xdr:rowOff>576736</xdr:rowOff>
    </xdr:to>
    <xdr:pic>
      <xdr:nvPicPr>
        <xdr:cNvPr id="1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0525" y="22378554"/>
          <a:ext cx="1507896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72735</xdr:colOff>
      <xdr:row>31</xdr:row>
      <xdr:rowOff>93517</xdr:rowOff>
    </xdr:from>
    <xdr:to>
      <xdr:col>0</xdr:col>
      <xdr:colOff>2491589</xdr:colOff>
      <xdr:row>36</xdr:row>
      <xdr:rowOff>61471</xdr:rowOff>
    </xdr:to>
    <xdr:pic>
      <xdr:nvPicPr>
        <xdr:cNvPr id="12" name="Picture 34" descr="СББ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735" y="18831790"/>
          <a:ext cx="2418854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37</xdr:row>
      <xdr:rowOff>72736</xdr:rowOff>
    </xdr:from>
    <xdr:to>
      <xdr:col>0</xdr:col>
      <xdr:colOff>1952442</xdr:colOff>
      <xdr:row>39</xdr:row>
      <xdr:rowOff>239918</xdr:rowOff>
    </xdr:to>
    <xdr:pic>
      <xdr:nvPicPr>
        <xdr:cNvPr id="13" name="Picture 35" descr="ПББ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0577463"/>
          <a:ext cx="1495242" cy="75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15</xdr:row>
      <xdr:rowOff>47625</xdr:rowOff>
    </xdr:from>
    <xdr:to>
      <xdr:col>0</xdr:col>
      <xdr:colOff>1647825</xdr:colOff>
      <xdr:row>15</xdr:row>
      <xdr:rowOff>609600</xdr:rowOff>
    </xdr:to>
    <xdr:pic>
      <xdr:nvPicPr>
        <xdr:cNvPr id="14" name="Picture 37" descr="огр_04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3381375"/>
          <a:ext cx="7048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40</xdr:row>
      <xdr:rowOff>52821</xdr:rowOff>
    </xdr:from>
    <xdr:to>
      <xdr:col>0</xdr:col>
      <xdr:colOff>1554697</xdr:colOff>
      <xdr:row>41</xdr:row>
      <xdr:rowOff>586412</xdr:rowOff>
    </xdr:to>
    <xdr:pic>
      <xdr:nvPicPr>
        <xdr:cNvPr id="27" name="Picture 36" descr="Струна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21440776"/>
          <a:ext cx="840322" cy="82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809624</xdr:colOff>
      <xdr:row>20</xdr:row>
      <xdr:rowOff>64942</xdr:rowOff>
    </xdr:from>
    <xdr:to>
      <xdr:col>0</xdr:col>
      <xdr:colOff>1486046</xdr:colOff>
      <xdr:row>20</xdr:row>
      <xdr:rowOff>676942</xdr:rowOff>
    </xdr:to>
    <xdr:pic>
      <xdr:nvPicPr>
        <xdr:cNvPr id="28" name="Рисунок 36" descr="Основание столба_усиленное.jpg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4" y="13261397"/>
          <a:ext cx="676422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904875</xdr:colOff>
      <xdr:row>30</xdr:row>
      <xdr:rowOff>87457</xdr:rowOff>
    </xdr:from>
    <xdr:to>
      <xdr:col>0</xdr:col>
      <xdr:colOff>1357587</xdr:colOff>
      <xdr:row>30</xdr:row>
      <xdr:rowOff>735457</xdr:rowOff>
    </xdr:to>
    <xdr:pic>
      <xdr:nvPicPr>
        <xdr:cNvPr id="31" name="Рисунок 41" descr="Приспособление для винтовых опор.png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7873230"/>
          <a:ext cx="452712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470187</xdr:colOff>
      <xdr:row>21</xdr:row>
      <xdr:rowOff>191365</xdr:rowOff>
    </xdr:from>
    <xdr:to>
      <xdr:col>0</xdr:col>
      <xdr:colOff>1766187</xdr:colOff>
      <xdr:row>21</xdr:row>
      <xdr:rowOff>479365</xdr:rowOff>
    </xdr:to>
    <xdr:pic>
      <xdr:nvPicPr>
        <xdr:cNvPr id="35" name="Рисунок 1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0187" y="6252729"/>
          <a:ext cx="1296000" cy="28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29</xdr:row>
      <xdr:rowOff>126422</xdr:rowOff>
    </xdr:from>
    <xdr:to>
      <xdr:col>0</xdr:col>
      <xdr:colOff>1781175</xdr:colOff>
      <xdr:row>29</xdr:row>
      <xdr:rowOff>621722</xdr:rowOff>
    </xdr:to>
    <xdr:pic>
      <xdr:nvPicPr>
        <xdr:cNvPr id="36" name="Рисунок 2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7202149"/>
          <a:ext cx="1143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776719</xdr:colOff>
      <xdr:row>25</xdr:row>
      <xdr:rowOff>213012</xdr:rowOff>
    </xdr:from>
    <xdr:to>
      <xdr:col>0</xdr:col>
      <xdr:colOff>1539071</xdr:colOff>
      <xdr:row>25</xdr:row>
      <xdr:rowOff>537012</xdr:rowOff>
    </xdr:to>
    <xdr:pic>
      <xdr:nvPicPr>
        <xdr:cNvPr id="37" name="Рисунок 3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6719" y="15695467"/>
          <a:ext cx="762352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203488</xdr:colOff>
      <xdr:row>23</xdr:row>
      <xdr:rowOff>129023</xdr:rowOff>
    </xdr:from>
    <xdr:to>
      <xdr:col>0</xdr:col>
      <xdr:colOff>2178702</xdr:colOff>
      <xdr:row>24</xdr:row>
      <xdr:rowOff>169264</xdr:rowOff>
    </xdr:to>
    <xdr:pic>
      <xdr:nvPicPr>
        <xdr:cNvPr id="38" name="Рисунок 4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8339573"/>
          <a:ext cx="1975214" cy="47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170584</xdr:colOff>
      <xdr:row>26</xdr:row>
      <xdr:rowOff>103912</xdr:rowOff>
    </xdr:from>
    <xdr:to>
      <xdr:col>0</xdr:col>
      <xdr:colOff>2411023</xdr:colOff>
      <xdr:row>28</xdr:row>
      <xdr:rowOff>199093</xdr:rowOff>
    </xdr:to>
    <xdr:pic>
      <xdr:nvPicPr>
        <xdr:cNvPr id="39" name="Рисунок 5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584" y="7983685"/>
          <a:ext cx="2240439" cy="68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14</xdr:row>
      <xdr:rowOff>104774</xdr:rowOff>
    </xdr:from>
    <xdr:to>
      <xdr:col>0</xdr:col>
      <xdr:colOff>1743075</xdr:colOff>
      <xdr:row>14</xdr:row>
      <xdr:rowOff>552449</xdr:rowOff>
    </xdr:to>
    <xdr:pic>
      <xdr:nvPicPr>
        <xdr:cNvPr id="19" name="Picture 174" descr="Рисунок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5800" y="2790824"/>
          <a:ext cx="1057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885826</xdr:colOff>
      <xdr:row>13</xdr:row>
      <xdr:rowOff>66674</xdr:rowOff>
    </xdr:from>
    <xdr:to>
      <xdr:col>0</xdr:col>
      <xdr:colOff>1571539</xdr:colOff>
      <xdr:row>13</xdr:row>
      <xdr:rowOff>606674</xdr:rowOff>
    </xdr:to>
    <xdr:pic>
      <xdr:nvPicPr>
        <xdr:cNvPr id="20" name="Picture 235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85826" y="2105024"/>
          <a:ext cx="685713" cy="5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121227</xdr:colOff>
      <xdr:row>53</xdr:row>
      <xdr:rowOff>171235</xdr:rowOff>
    </xdr:from>
    <xdr:to>
      <xdr:col>0</xdr:col>
      <xdr:colOff>2281227</xdr:colOff>
      <xdr:row>53</xdr:row>
      <xdr:rowOff>848591</xdr:rowOff>
    </xdr:to>
    <xdr:sp macro="" textlink="">
      <xdr:nvSpPr>
        <xdr:cNvPr id="3" name="Прямоугольник 2">
          <a:hlinkClick xmlns:r="http://schemas.openxmlformats.org/officeDocument/2006/relationships" r:id="rId19"/>
        </xdr:cNvPr>
        <xdr:cNvSpPr/>
      </xdr:nvSpPr>
      <xdr:spPr>
        <a:xfrm>
          <a:off x="121227" y="28192053"/>
          <a:ext cx="2160000" cy="677356"/>
        </a:xfrm>
        <a:prstGeom prst="rect">
          <a:avLst/>
        </a:prstGeom>
        <a:solidFill>
          <a:schemeClr val="accent2"/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Список Ветровых Районов</a:t>
          </a:r>
        </a:p>
      </xdr:txBody>
    </xdr:sp>
    <xdr:clientData/>
  </xdr:twoCellAnchor>
  <xdr:twoCellAnchor>
    <xdr:from>
      <xdr:col>0</xdr:col>
      <xdr:colOff>121227</xdr:colOff>
      <xdr:row>51</xdr:row>
      <xdr:rowOff>207819</xdr:rowOff>
    </xdr:from>
    <xdr:to>
      <xdr:col>0</xdr:col>
      <xdr:colOff>2281227</xdr:colOff>
      <xdr:row>52</xdr:row>
      <xdr:rowOff>554736</xdr:rowOff>
    </xdr:to>
    <xdr:sp macro="" textlink="">
      <xdr:nvSpPr>
        <xdr:cNvPr id="25" name="Прямоугольник 24">
          <a:hlinkClick xmlns:r="http://schemas.openxmlformats.org/officeDocument/2006/relationships" r:id="rId20"/>
        </xdr:cNvPr>
        <xdr:cNvSpPr/>
      </xdr:nvSpPr>
      <xdr:spPr>
        <a:xfrm>
          <a:off x="121227" y="27293455"/>
          <a:ext cx="2160000" cy="658645"/>
        </a:xfrm>
        <a:prstGeom prst="rect">
          <a:avLst/>
        </a:prstGeom>
        <a:solidFill>
          <a:schemeClr val="accent2"/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Карта Ветровых Районов</a:t>
          </a:r>
        </a:p>
      </xdr:txBody>
    </xdr:sp>
    <xdr:clientData/>
  </xdr:twoCellAnchor>
  <xdr:twoCellAnchor editAs="oneCell">
    <xdr:from>
      <xdr:col>0</xdr:col>
      <xdr:colOff>966788</xdr:colOff>
      <xdr:row>6</xdr:row>
      <xdr:rowOff>66571</xdr:rowOff>
    </xdr:from>
    <xdr:to>
      <xdr:col>0</xdr:col>
      <xdr:colOff>1294665</xdr:colOff>
      <xdr:row>6</xdr:row>
      <xdr:rowOff>642571</xdr:rowOff>
    </xdr:to>
    <xdr:pic>
      <xdr:nvPicPr>
        <xdr:cNvPr id="41" name="Picture 926" descr="L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6788" y="4170980"/>
          <a:ext cx="327877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857251</xdr:colOff>
      <xdr:row>7</xdr:row>
      <xdr:rowOff>94382</xdr:rowOff>
    </xdr:from>
    <xdr:to>
      <xdr:col>0</xdr:col>
      <xdr:colOff>1415872</xdr:colOff>
      <xdr:row>7</xdr:row>
      <xdr:rowOff>643907</xdr:rowOff>
    </xdr:to>
    <xdr:pic>
      <xdr:nvPicPr>
        <xdr:cNvPr id="42" name="Picture 927" descr="V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1" y="4891518"/>
          <a:ext cx="558621" cy="54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220402</xdr:colOff>
      <xdr:row>8</xdr:row>
      <xdr:rowOff>181381</xdr:rowOff>
    </xdr:from>
    <xdr:to>
      <xdr:col>0</xdr:col>
      <xdr:colOff>2326857</xdr:colOff>
      <xdr:row>9</xdr:row>
      <xdr:rowOff>225136</xdr:rowOff>
    </xdr:to>
    <xdr:pic>
      <xdr:nvPicPr>
        <xdr:cNvPr id="45" name="Рисунок 34" descr="Наконечник прямой_801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 rot="4867415">
          <a:off x="1035275" y="4856372"/>
          <a:ext cx="476709" cy="2106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985838</xdr:colOff>
      <xdr:row>12</xdr:row>
      <xdr:rowOff>21679</xdr:rowOff>
    </xdr:from>
    <xdr:to>
      <xdr:col>0</xdr:col>
      <xdr:colOff>1300163</xdr:colOff>
      <xdr:row>12</xdr:row>
      <xdr:rowOff>650329</xdr:rowOff>
    </xdr:to>
    <xdr:pic>
      <xdr:nvPicPr>
        <xdr:cNvPr id="46" name="Рисунок 42" descr="наконечник для уличного освещения.png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5838" y="8178543"/>
          <a:ext cx="3143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848582</xdr:colOff>
      <xdr:row>10</xdr:row>
      <xdr:rowOff>51954</xdr:rowOff>
    </xdr:from>
    <xdr:to>
      <xdr:col>0</xdr:col>
      <xdr:colOff>1395859</xdr:colOff>
      <xdr:row>10</xdr:row>
      <xdr:rowOff>591954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582" y="6927272"/>
          <a:ext cx="547277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634909</xdr:colOff>
      <xdr:row>11</xdr:row>
      <xdr:rowOff>63408</xdr:rowOff>
    </xdr:from>
    <xdr:to>
      <xdr:col>0</xdr:col>
      <xdr:colOff>1572202</xdr:colOff>
      <xdr:row>11</xdr:row>
      <xdr:rowOff>603408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09" y="7579499"/>
          <a:ext cx="937293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467642</xdr:colOff>
      <xdr:row>4</xdr:row>
      <xdr:rowOff>617809</xdr:rowOff>
    </xdr:from>
    <xdr:to>
      <xdr:col>0</xdr:col>
      <xdr:colOff>1835642</xdr:colOff>
      <xdr:row>6</xdr:row>
      <xdr:rowOff>82495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853938">
          <a:off x="726572" y="3077834"/>
          <a:ext cx="85014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4</xdr:row>
      <xdr:rowOff>51953</xdr:rowOff>
    </xdr:from>
    <xdr:to>
      <xdr:col>0</xdr:col>
      <xdr:colOff>1731819</xdr:colOff>
      <xdr:row>4</xdr:row>
      <xdr:rowOff>664417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2770908"/>
          <a:ext cx="969818" cy="612464"/>
        </a:xfrm>
        <a:prstGeom prst="rect">
          <a:avLst/>
        </a:prstGeom>
      </xdr:spPr>
    </xdr:pic>
    <xdr:clientData/>
  </xdr:twoCellAnchor>
  <xdr:twoCellAnchor editAs="oneCell">
    <xdr:from>
      <xdr:col>0</xdr:col>
      <xdr:colOff>744681</xdr:colOff>
      <xdr:row>2</xdr:row>
      <xdr:rowOff>692724</xdr:rowOff>
    </xdr:from>
    <xdr:to>
      <xdr:col>0</xdr:col>
      <xdr:colOff>1544939</xdr:colOff>
      <xdr:row>4</xdr:row>
      <xdr:rowOff>221668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60000">
          <a:off x="744681" y="2078179"/>
          <a:ext cx="800258" cy="11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51956</xdr:colOff>
      <xdr:row>22</xdr:row>
      <xdr:rowOff>97664</xdr:rowOff>
    </xdr:from>
    <xdr:to>
      <xdr:col>0</xdr:col>
      <xdr:colOff>2499956</xdr:colOff>
      <xdr:row>22</xdr:row>
      <xdr:rowOff>640773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-5400000">
          <a:off x="1004401" y="13761764"/>
          <a:ext cx="543109" cy="24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429491</xdr:colOff>
      <xdr:row>0</xdr:row>
      <xdr:rowOff>249382</xdr:rowOff>
    </xdr:from>
    <xdr:to>
      <xdr:col>1</xdr:col>
      <xdr:colOff>584902</xdr:colOff>
      <xdr:row>1</xdr:row>
      <xdr:rowOff>183511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29491" y="249382"/>
          <a:ext cx="2773920" cy="890093"/>
        </a:xfrm>
        <a:prstGeom prst="rect">
          <a:avLst/>
        </a:prstGeom>
      </xdr:spPr>
    </xdr:pic>
    <xdr:clientData/>
  </xdr:twoCellAnchor>
  <xdr:twoCellAnchor editAs="oneCell">
    <xdr:from>
      <xdr:col>5</xdr:col>
      <xdr:colOff>1773381</xdr:colOff>
      <xdr:row>0</xdr:row>
      <xdr:rowOff>360218</xdr:rowOff>
    </xdr:from>
    <xdr:to>
      <xdr:col>6</xdr:col>
      <xdr:colOff>2034082</xdr:colOff>
      <xdr:row>1</xdr:row>
      <xdr:rowOff>13907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320654" y="360218"/>
          <a:ext cx="2712955" cy="6096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151811</xdr:colOff>
      <xdr:row>19</xdr:row>
      <xdr:rowOff>62340</xdr:rowOff>
    </xdr:from>
    <xdr:to>
      <xdr:col>0</xdr:col>
      <xdr:colOff>1752812</xdr:colOff>
      <xdr:row>20</xdr:row>
      <xdr:rowOff>386489</xdr:rowOff>
    </xdr:to>
    <xdr:pic>
      <xdr:nvPicPr>
        <xdr:cNvPr id="5" name="Рисунок 31" descr="укосина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811" y="9225390"/>
          <a:ext cx="1601001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610025</xdr:colOff>
      <xdr:row>21</xdr:row>
      <xdr:rowOff>51958</xdr:rowOff>
    </xdr:from>
    <xdr:to>
      <xdr:col>0</xdr:col>
      <xdr:colOff>1203912</xdr:colOff>
      <xdr:row>22</xdr:row>
      <xdr:rowOff>376107</xdr:rowOff>
    </xdr:to>
    <xdr:pic>
      <xdr:nvPicPr>
        <xdr:cNvPr id="7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025" y="8641776"/>
          <a:ext cx="593887" cy="635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294410</xdr:colOff>
      <xdr:row>11</xdr:row>
      <xdr:rowOff>0</xdr:rowOff>
    </xdr:from>
    <xdr:to>
      <xdr:col>0</xdr:col>
      <xdr:colOff>1914410</xdr:colOff>
      <xdr:row>18</xdr:row>
      <xdr:rowOff>70731</xdr:rowOff>
    </xdr:to>
    <xdr:grpSp>
      <xdr:nvGrpSpPr>
        <xdr:cNvPr id="2" name="Группа 1"/>
        <xdr:cNvGrpSpPr>
          <a:grpSpLocks noChangeAspect="1"/>
        </xdr:cNvGrpSpPr>
      </xdr:nvGrpSpPr>
      <xdr:grpSpPr>
        <a:xfrm>
          <a:off x="294410" y="5375564"/>
          <a:ext cx="1620000" cy="2010367"/>
          <a:chOff x="965264" y="6889713"/>
          <a:chExt cx="1481571" cy="1980001"/>
        </a:xfrm>
      </xdr:grpSpPr>
      <xdr:pic>
        <xdr:nvPicPr>
          <xdr:cNvPr id="4" name="Рисунок 30" descr="столб 51 RAL6005.JPG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16532"/>
          <a:stretch/>
        </xdr:blipFill>
        <xdr:spPr bwMode="auto">
          <a:xfrm rot="16200000">
            <a:off x="276682" y="7578295"/>
            <a:ext cx="1980000" cy="6028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Picture 140" descr="Рисунок3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 flipH="1">
            <a:off x="1720360" y="6889714"/>
            <a:ext cx="726475" cy="198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721459</xdr:colOff>
      <xdr:row>4</xdr:row>
      <xdr:rowOff>103909</xdr:rowOff>
    </xdr:from>
    <xdr:to>
      <xdr:col>0</xdr:col>
      <xdr:colOff>1489364</xdr:colOff>
      <xdr:row>6</xdr:row>
      <xdr:rowOff>333683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459" y="3671454"/>
          <a:ext cx="767905" cy="1095683"/>
        </a:xfrm>
        <a:prstGeom prst="rect">
          <a:avLst/>
        </a:prstGeom>
      </xdr:spPr>
    </xdr:pic>
    <xdr:clientData/>
  </xdr:twoCellAnchor>
  <xdr:twoCellAnchor editAs="oneCell">
    <xdr:from>
      <xdr:col>0</xdr:col>
      <xdr:colOff>23807</xdr:colOff>
      <xdr:row>0</xdr:row>
      <xdr:rowOff>0</xdr:rowOff>
    </xdr:from>
    <xdr:to>
      <xdr:col>1</xdr:col>
      <xdr:colOff>1344104</xdr:colOff>
      <xdr:row>1</xdr:row>
      <xdr:rowOff>334817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07" y="119065"/>
          <a:ext cx="3461257" cy="130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239057</xdr:colOff>
      <xdr:row>43</xdr:row>
      <xdr:rowOff>45026</xdr:rowOff>
    </xdr:from>
    <xdr:to>
      <xdr:col>6</xdr:col>
      <xdr:colOff>296377</xdr:colOff>
      <xdr:row>52</xdr:row>
      <xdr:rowOff>277091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057" y="18055935"/>
          <a:ext cx="13080593" cy="8388929"/>
        </a:xfrm>
        <a:prstGeom prst="rect">
          <a:avLst/>
        </a:prstGeom>
      </xdr:spPr>
    </xdr:pic>
    <xdr:clientData/>
  </xdr:twoCellAnchor>
  <xdr:twoCellAnchor editAs="oneCell">
    <xdr:from>
      <xdr:col>0</xdr:col>
      <xdr:colOff>641383</xdr:colOff>
      <xdr:row>23</xdr:row>
      <xdr:rowOff>69271</xdr:rowOff>
    </xdr:from>
    <xdr:to>
      <xdr:col>0</xdr:col>
      <xdr:colOff>1172554</xdr:colOff>
      <xdr:row>23</xdr:row>
      <xdr:rowOff>681271</xdr:rowOff>
    </xdr:to>
    <xdr:pic>
      <xdr:nvPicPr>
        <xdr:cNvPr id="12" name="Рисунок 4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383" y="9403771"/>
          <a:ext cx="531171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329042</xdr:colOff>
      <xdr:row>24</xdr:row>
      <xdr:rowOff>86590</xdr:rowOff>
    </xdr:from>
    <xdr:to>
      <xdr:col>0</xdr:col>
      <xdr:colOff>1484895</xdr:colOff>
      <xdr:row>25</xdr:row>
      <xdr:rowOff>386863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042" y="10165772"/>
          <a:ext cx="1155853" cy="612000"/>
        </a:xfrm>
        <a:prstGeom prst="rect">
          <a:avLst/>
        </a:prstGeom>
      </xdr:spPr>
    </xdr:pic>
    <xdr:clientData/>
  </xdr:twoCellAnchor>
  <xdr:twoCellAnchor>
    <xdr:from>
      <xdr:col>0</xdr:col>
      <xdr:colOff>578105</xdr:colOff>
      <xdr:row>29</xdr:row>
      <xdr:rowOff>51954</xdr:rowOff>
    </xdr:from>
    <xdr:to>
      <xdr:col>0</xdr:col>
      <xdr:colOff>1420090</xdr:colOff>
      <xdr:row>32</xdr:row>
      <xdr:rowOff>268772</xdr:rowOff>
    </xdr:to>
    <xdr:pic>
      <xdr:nvPicPr>
        <xdr:cNvPr id="16" name="Picture 18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981" t="14218" r="5601" b="11364"/>
        <a:stretch/>
      </xdr:blipFill>
      <xdr:spPr bwMode="auto">
        <a:xfrm>
          <a:off x="578105" y="12746181"/>
          <a:ext cx="841985" cy="115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854643</xdr:colOff>
      <xdr:row>33</xdr:row>
      <xdr:rowOff>49357</xdr:rowOff>
    </xdr:from>
    <xdr:to>
      <xdr:col>0</xdr:col>
      <xdr:colOff>1294643</xdr:colOff>
      <xdr:row>33</xdr:row>
      <xdr:rowOff>658091</xdr:rowOff>
    </xdr:to>
    <xdr:pic>
      <xdr:nvPicPr>
        <xdr:cNvPr id="17" name="Рисунок 18" descr="крепление рулонной сетки на 51й столб_0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4643" y="15237402"/>
          <a:ext cx="440000" cy="608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408612</xdr:colOff>
      <xdr:row>26</xdr:row>
      <xdr:rowOff>69272</xdr:rowOff>
    </xdr:from>
    <xdr:to>
      <xdr:col>0</xdr:col>
      <xdr:colOff>1405324</xdr:colOff>
      <xdr:row>26</xdr:row>
      <xdr:rowOff>717272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12" y="10893136"/>
          <a:ext cx="996712" cy="64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540327</xdr:colOff>
      <xdr:row>0</xdr:row>
      <xdr:rowOff>263237</xdr:rowOff>
    </xdr:from>
    <xdr:to>
      <xdr:col>6</xdr:col>
      <xdr:colOff>210829</xdr:colOff>
      <xdr:row>1</xdr:row>
      <xdr:rowOff>197366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141527" y="263237"/>
          <a:ext cx="2773920" cy="890093"/>
        </a:xfrm>
        <a:prstGeom prst="rect">
          <a:avLst/>
        </a:prstGeom>
      </xdr:spPr>
    </xdr:pic>
    <xdr:clientData/>
  </xdr:twoCellAnchor>
  <xdr:twoCellAnchor editAs="oneCell">
    <xdr:from>
      <xdr:col>1</xdr:col>
      <xdr:colOff>2161310</xdr:colOff>
      <xdr:row>0</xdr:row>
      <xdr:rowOff>387927</xdr:rowOff>
    </xdr:from>
    <xdr:to>
      <xdr:col>2</xdr:col>
      <xdr:colOff>1743138</xdr:colOff>
      <xdr:row>1</xdr:row>
      <xdr:rowOff>41616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50328" y="387927"/>
          <a:ext cx="2712955" cy="6096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38</xdr:row>
      <xdr:rowOff>28575</xdr:rowOff>
    </xdr:from>
    <xdr:to>
      <xdr:col>0</xdr:col>
      <xdr:colOff>1133475</xdr:colOff>
      <xdr:row>38</xdr:row>
      <xdr:rowOff>457200</xdr:rowOff>
    </xdr:to>
    <xdr:pic>
      <xdr:nvPicPr>
        <xdr:cNvPr id="2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5459075"/>
          <a:ext cx="6381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54</xdr:row>
      <xdr:rowOff>200025</xdr:rowOff>
    </xdr:from>
    <xdr:to>
      <xdr:col>0</xdr:col>
      <xdr:colOff>1323975</xdr:colOff>
      <xdr:row>55</xdr:row>
      <xdr:rowOff>142876</xdr:rowOff>
    </xdr:to>
    <xdr:pic>
      <xdr:nvPicPr>
        <xdr:cNvPr id="3" name="Picture 277" descr="Рисунок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21764625"/>
          <a:ext cx="1047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53</xdr:row>
      <xdr:rowOff>76200</xdr:rowOff>
    </xdr:from>
    <xdr:to>
      <xdr:col>0</xdr:col>
      <xdr:colOff>1247775</xdr:colOff>
      <xdr:row>53</xdr:row>
      <xdr:rowOff>466725</xdr:rowOff>
    </xdr:to>
    <xdr:pic>
      <xdr:nvPicPr>
        <xdr:cNvPr id="4" name="Picture 278" descr="Рисунок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425" y="21097875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52</xdr:row>
      <xdr:rowOff>38100</xdr:rowOff>
    </xdr:from>
    <xdr:to>
      <xdr:col>0</xdr:col>
      <xdr:colOff>1200150</xdr:colOff>
      <xdr:row>52</xdr:row>
      <xdr:rowOff>476250</xdr:rowOff>
    </xdr:to>
    <xdr:pic>
      <xdr:nvPicPr>
        <xdr:cNvPr id="5" name="Picture 279" descr="Рисунок2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9575" y="20535900"/>
          <a:ext cx="790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</xdr:row>
      <xdr:rowOff>28575</xdr:rowOff>
    </xdr:from>
    <xdr:to>
      <xdr:col>0</xdr:col>
      <xdr:colOff>1247775</xdr:colOff>
      <xdr:row>21</xdr:row>
      <xdr:rowOff>247651</xdr:rowOff>
    </xdr:to>
    <xdr:pic>
      <xdr:nvPicPr>
        <xdr:cNvPr id="6" name="Picture 285" descr="IMG_533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11344275"/>
          <a:ext cx="1162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22</xdr:row>
      <xdr:rowOff>66675</xdr:rowOff>
    </xdr:from>
    <xdr:to>
      <xdr:col>0</xdr:col>
      <xdr:colOff>1143000</xdr:colOff>
      <xdr:row>25</xdr:row>
      <xdr:rowOff>228600</xdr:rowOff>
    </xdr:to>
    <xdr:pic>
      <xdr:nvPicPr>
        <xdr:cNvPr id="7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4800" y="11896725"/>
          <a:ext cx="8382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40</xdr:row>
      <xdr:rowOff>38100</xdr:rowOff>
    </xdr:from>
    <xdr:to>
      <xdr:col>0</xdr:col>
      <xdr:colOff>1152525</xdr:colOff>
      <xdr:row>41</xdr:row>
      <xdr:rowOff>219075</xdr:rowOff>
    </xdr:to>
    <xdr:pic>
      <xdr:nvPicPr>
        <xdr:cNvPr id="9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0" y="16478250"/>
          <a:ext cx="676275" cy="438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45893</xdr:colOff>
      <xdr:row>44</xdr:row>
      <xdr:rowOff>45893</xdr:rowOff>
    </xdr:from>
    <xdr:to>
      <xdr:col>0</xdr:col>
      <xdr:colOff>791133</xdr:colOff>
      <xdr:row>45</xdr:row>
      <xdr:rowOff>218120</xdr:rowOff>
    </xdr:to>
    <xdr:pic>
      <xdr:nvPicPr>
        <xdr:cNvPr id="10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flipH="1">
          <a:off x="45893" y="18507075"/>
          <a:ext cx="745240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47</xdr:row>
      <xdr:rowOff>47625</xdr:rowOff>
    </xdr:from>
    <xdr:to>
      <xdr:col>0</xdr:col>
      <xdr:colOff>1076607</xdr:colOff>
      <xdr:row>47</xdr:row>
      <xdr:rowOff>479625</xdr:rowOff>
    </xdr:to>
    <xdr:pic>
      <xdr:nvPicPr>
        <xdr:cNvPr id="12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6725" y="20478750"/>
          <a:ext cx="609882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48</xdr:row>
      <xdr:rowOff>28576</xdr:rowOff>
    </xdr:from>
    <xdr:to>
      <xdr:col>0</xdr:col>
      <xdr:colOff>1066800</xdr:colOff>
      <xdr:row>48</xdr:row>
      <xdr:rowOff>485776</xdr:rowOff>
    </xdr:to>
    <xdr:pic>
      <xdr:nvPicPr>
        <xdr:cNvPr id="13" name="Picture 294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3875" y="20964526"/>
          <a:ext cx="5429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49</xdr:row>
      <xdr:rowOff>76200</xdr:rowOff>
    </xdr:from>
    <xdr:to>
      <xdr:col>0</xdr:col>
      <xdr:colOff>1085850</xdr:colOff>
      <xdr:row>49</xdr:row>
      <xdr:rowOff>485775</xdr:rowOff>
    </xdr:to>
    <xdr:pic>
      <xdr:nvPicPr>
        <xdr:cNvPr id="14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04825" y="21516975"/>
          <a:ext cx="5810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50</xdr:row>
      <xdr:rowOff>38100</xdr:rowOff>
    </xdr:from>
    <xdr:to>
      <xdr:col>0</xdr:col>
      <xdr:colOff>1009650</xdr:colOff>
      <xdr:row>50</xdr:row>
      <xdr:rowOff>457200</xdr:rowOff>
    </xdr:to>
    <xdr:pic>
      <xdr:nvPicPr>
        <xdr:cNvPr id="15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42925" y="19526250"/>
          <a:ext cx="4667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114654</xdr:colOff>
      <xdr:row>10</xdr:row>
      <xdr:rowOff>117764</xdr:rowOff>
    </xdr:from>
    <xdr:to>
      <xdr:col>0</xdr:col>
      <xdr:colOff>1554654</xdr:colOff>
      <xdr:row>11</xdr:row>
      <xdr:rowOff>616350</xdr:rowOff>
    </xdr:to>
    <xdr:pic>
      <xdr:nvPicPr>
        <xdr:cNvPr id="16" name="Picture 282" descr="Рисунок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654" y="4845628"/>
          <a:ext cx="1440000" cy="1260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114654</xdr:colOff>
      <xdr:row>14</xdr:row>
      <xdr:rowOff>111703</xdr:rowOff>
    </xdr:from>
    <xdr:to>
      <xdr:col>0</xdr:col>
      <xdr:colOff>1554654</xdr:colOff>
      <xdr:row>15</xdr:row>
      <xdr:rowOff>664507</xdr:rowOff>
    </xdr:to>
    <xdr:pic>
      <xdr:nvPicPr>
        <xdr:cNvPr id="17" name="Picture 283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654" y="6883112"/>
          <a:ext cx="1440000" cy="1314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114654</xdr:colOff>
      <xdr:row>16</xdr:row>
      <xdr:rowOff>133350</xdr:rowOff>
    </xdr:from>
    <xdr:to>
      <xdr:col>0</xdr:col>
      <xdr:colOff>1554654</xdr:colOff>
      <xdr:row>17</xdr:row>
      <xdr:rowOff>682198</xdr:rowOff>
    </xdr:to>
    <xdr:pic>
      <xdr:nvPicPr>
        <xdr:cNvPr id="18" name="Picture 284" descr="Рисунок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4654" y="8428759"/>
          <a:ext cx="1440000" cy="1362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51</xdr:row>
      <xdr:rowOff>142875</xdr:rowOff>
    </xdr:from>
    <xdr:to>
      <xdr:col>0</xdr:col>
      <xdr:colOff>1419225</xdr:colOff>
      <xdr:row>51</xdr:row>
      <xdr:rowOff>409575</xdr:rowOff>
    </xdr:to>
    <xdr:pic>
      <xdr:nvPicPr>
        <xdr:cNvPr id="20" name="Рисунок 23" descr="dds.jpg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0135850"/>
          <a:ext cx="1228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363682</xdr:colOff>
      <xdr:row>31</xdr:row>
      <xdr:rowOff>247371</xdr:rowOff>
    </xdr:from>
    <xdr:to>
      <xdr:col>0</xdr:col>
      <xdr:colOff>1335682</xdr:colOff>
      <xdr:row>36</xdr:row>
      <xdr:rowOff>166693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3682" y="14690735"/>
          <a:ext cx="972000" cy="121818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26</xdr:row>
      <xdr:rowOff>398322</xdr:rowOff>
    </xdr:from>
    <xdr:to>
      <xdr:col>0</xdr:col>
      <xdr:colOff>1318364</xdr:colOff>
      <xdr:row>31</xdr:row>
      <xdr:rowOff>163609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364" y="13231095"/>
          <a:ext cx="972000" cy="1253785"/>
        </a:xfrm>
        <a:prstGeom prst="rect">
          <a:avLst/>
        </a:prstGeom>
      </xdr:spPr>
    </xdr:pic>
    <xdr:clientData/>
  </xdr:twoCellAnchor>
  <xdr:twoCellAnchor editAs="oneCell">
    <xdr:from>
      <xdr:col>0</xdr:col>
      <xdr:colOff>197830</xdr:colOff>
      <xdr:row>39</xdr:row>
      <xdr:rowOff>14654</xdr:rowOff>
    </xdr:from>
    <xdr:to>
      <xdr:col>0</xdr:col>
      <xdr:colOff>832666</xdr:colOff>
      <xdr:row>39</xdr:row>
      <xdr:rowOff>482654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821" b="20291"/>
        <a:stretch/>
      </xdr:blipFill>
      <xdr:spPr>
        <a:xfrm>
          <a:off x="197830" y="16769129"/>
          <a:ext cx="634836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796637</xdr:colOff>
      <xdr:row>42</xdr:row>
      <xdr:rowOff>413907</xdr:rowOff>
    </xdr:from>
    <xdr:to>
      <xdr:col>0</xdr:col>
      <xdr:colOff>1576425</xdr:colOff>
      <xdr:row>43</xdr:row>
      <xdr:rowOff>562407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aturation sat="33000"/>
                  </a14:imgEffect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637" y="17732089"/>
          <a:ext cx="77978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42</xdr:row>
      <xdr:rowOff>46094</xdr:rowOff>
    </xdr:from>
    <xdr:to>
      <xdr:col>0</xdr:col>
      <xdr:colOff>1009544</xdr:colOff>
      <xdr:row>43</xdr:row>
      <xdr:rowOff>194594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aturation sat="33000"/>
                  </a14:imgEffect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17364276"/>
          <a:ext cx="99222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103908</xdr:colOff>
      <xdr:row>4</xdr:row>
      <xdr:rowOff>103909</xdr:rowOff>
    </xdr:from>
    <xdr:to>
      <xdr:col>0</xdr:col>
      <xdr:colOff>1565400</xdr:colOff>
      <xdr:row>7</xdr:row>
      <xdr:rowOff>663791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3908" y="2770909"/>
          <a:ext cx="1461492" cy="1339200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865909</xdr:colOff>
      <xdr:row>44</xdr:row>
      <xdr:rowOff>34637</xdr:rowOff>
    </xdr:from>
    <xdr:to>
      <xdr:col>0</xdr:col>
      <xdr:colOff>1573063</xdr:colOff>
      <xdr:row>45</xdr:row>
      <xdr:rowOff>242864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09" y="18495819"/>
          <a:ext cx="707154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536858</xdr:colOff>
      <xdr:row>46</xdr:row>
      <xdr:rowOff>34636</xdr:rowOff>
    </xdr:from>
    <xdr:to>
      <xdr:col>0</xdr:col>
      <xdr:colOff>1052638</xdr:colOff>
      <xdr:row>47</xdr:row>
      <xdr:rowOff>408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858" y="19015363"/>
          <a:ext cx="51578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290945</xdr:colOff>
      <xdr:row>0</xdr:row>
      <xdr:rowOff>235527</xdr:rowOff>
    </xdr:from>
    <xdr:to>
      <xdr:col>1</xdr:col>
      <xdr:colOff>1374610</xdr:colOff>
      <xdr:row>1</xdr:row>
      <xdr:rowOff>169656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90945" y="235527"/>
          <a:ext cx="2773920" cy="890093"/>
        </a:xfrm>
        <a:prstGeom prst="rect">
          <a:avLst/>
        </a:prstGeom>
      </xdr:spPr>
    </xdr:pic>
    <xdr:clientData/>
  </xdr:twoCellAnchor>
  <xdr:twoCellAnchor editAs="oneCell">
    <xdr:from>
      <xdr:col>11</xdr:col>
      <xdr:colOff>277091</xdr:colOff>
      <xdr:row>0</xdr:row>
      <xdr:rowOff>304800</xdr:rowOff>
    </xdr:from>
    <xdr:to>
      <xdr:col>15</xdr:col>
      <xdr:colOff>551646</xdr:colOff>
      <xdr:row>0</xdr:row>
      <xdr:rowOff>914453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311746" y="304800"/>
          <a:ext cx="2712955" cy="6096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116898</xdr:colOff>
      <xdr:row>4</xdr:row>
      <xdr:rowOff>76196</xdr:rowOff>
    </xdr:from>
    <xdr:to>
      <xdr:col>0</xdr:col>
      <xdr:colOff>2254140</xdr:colOff>
      <xdr:row>6</xdr:row>
      <xdr:rowOff>439742</xdr:rowOff>
    </xdr:to>
    <xdr:pic>
      <xdr:nvPicPr>
        <xdr:cNvPr id="153601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898" y="3089560"/>
          <a:ext cx="2137242" cy="13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457193</xdr:colOff>
      <xdr:row>28</xdr:row>
      <xdr:rowOff>173181</xdr:rowOff>
    </xdr:from>
    <xdr:to>
      <xdr:col>0</xdr:col>
      <xdr:colOff>1852556</xdr:colOff>
      <xdr:row>29</xdr:row>
      <xdr:rowOff>449727</xdr:rowOff>
    </xdr:to>
    <xdr:pic>
      <xdr:nvPicPr>
        <xdr:cNvPr id="15360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3" y="16244454"/>
          <a:ext cx="1395363" cy="9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452442</xdr:colOff>
      <xdr:row>30</xdr:row>
      <xdr:rowOff>71438</xdr:rowOff>
    </xdr:from>
    <xdr:to>
      <xdr:col>0</xdr:col>
      <xdr:colOff>1663736</xdr:colOff>
      <xdr:row>30</xdr:row>
      <xdr:rowOff>575438</xdr:rowOff>
    </xdr:to>
    <xdr:pic>
      <xdr:nvPicPr>
        <xdr:cNvPr id="153605" name="Рисунок 11" descr="Крепление временного ограждения.JPG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42" y="18168938"/>
          <a:ext cx="1211294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86590</xdr:colOff>
      <xdr:row>34</xdr:row>
      <xdr:rowOff>179699</xdr:rowOff>
    </xdr:from>
    <xdr:to>
      <xdr:col>1</xdr:col>
      <xdr:colOff>294408</xdr:colOff>
      <xdr:row>35</xdr:row>
      <xdr:rowOff>581027</xdr:rowOff>
    </xdr:to>
    <xdr:pic>
      <xdr:nvPicPr>
        <xdr:cNvPr id="153607" name="Рисунок 15" descr="штакетник полукруглый - размеры.png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590" y="19558744"/>
          <a:ext cx="2736273" cy="1024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173182</xdr:colOff>
      <xdr:row>36</xdr:row>
      <xdr:rowOff>510904</xdr:rowOff>
    </xdr:from>
    <xdr:to>
      <xdr:col>1</xdr:col>
      <xdr:colOff>133484</xdr:colOff>
      <xdr:row>38</xdr:row>
      <xdr:rowOff>300009</xdr:rowOff>
    </xdr:to>
    <xdr:pic>
      <xdr:nvPicPr>
        <xdr:cNvPr id="153608" name="Рисунок 16" descr="штакетник прямоугольный - размеры.png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182" y="22574268"/>
          <a:ext cx="2488757" cy="1036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514337</xdr:colOff>
      <xdr:row>26</xdr:row>
      <xdr:rowOff>80962</xdr:rowOff>
    </xdr:from>
    <xdr:to>
      <xdr:col>0</xdr:col>
      <xdr:colOff>1835727</xdr:colOff>
      <xdr:row>27</xdr:row>
      <xdr:rowOff>545258</xdr:rowOff>
    </xdr:to>
    <xdr:pic>
      <xdr:nvPicPr>
        <xdr:cNvPr id="153614" name="Рисунок 20" descr="ВрО1.jpg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37" y="15528780"/>
          <a:ext cx="1321390" cy="108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159519</xdr:colOff>
      <xdr:row>9</xdr:row>
      <xdr:rowOff>424294</xdr:rowOff>
    </xdr:from>
    <xdr:to>
      <xdr:col>0</xdr:col>
      <xdr:colOff>2211519</xdr:colOff>
      <xdr:row>10</xdr:row>
      <xdr:rowOff>777173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9" y="6087339"/>
          <a:ext cx="2052000" cy="1495879"/>
        </a:xfrm>
        <a:prstGeom prst="rect">
          <a:avLst/>
        </a:prstGeom>
      </xdr:spPr>
    </xdr:pic>
    <xdr:clientData/>
  </xdr:twoCellAnchor>
  <xdr:twoCellAnchor editAs="oneCell">
    <xdr:from>
      <xdr:col>0</xdr:col>
      <xdr:colOff>159519</xdr:colOff>
      <xdr:row>11</xdr:row>
      <xdr:rowOff>90922</xdr:rowOff>
    </xdr:from>
    <xdr:to>
      <xdr:col>0</xdr:col>
      <xdr:colOff>2211519</xdr:colOff>
      <xdr:row>12</xdr:row>
      <xdr:rowOff>695184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9" y="8039967"/>
          <a:ext cx="2052000" cy="136626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173181</xdr:colOff>
      <xdr:row>34</xdr:row>
      <xdr:rowOff>189316</xdr:rowOff>
    </xdr:from>
    <xdr:to>
      <xdr:col>3</xdr:col>
      <xdr:colOff>28711</xdr:colOff>
      <xdr:row>38</xdr:row>
      <xdr:rowOff>190499</xdr:rowOff>
    </xdr:to>
    <xdr:pic>
      <xdr:nvPicPr>
        <xdr:cNvPr id="153606" name="Рисунок 13" descr="Штакетник.png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1636" y="19568361"/>
          <a:ext cx="1968348" cy="2495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51955</xdr:colOff>
      <xdr:row>16</xdr:row>
      <xdr:rowOff>813946</xdr:rowOff>
    </xdr:from>
    <xdr:to>
      <xdr:col>0</xdr:col>
      <xdr:colOff>2463955</xdr:colOff>
      <xdr:row>19</xdr:row>
      <xdr:rowOff>789761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55" y="11689764"/>
          <a:ext cx="2412000" cy="1603724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249382</xdr:colOff>
      <xdr:row>0</xdr:row>
      <xdr:rowOff>249382</xdr:rowOff>
    </xdr:from>
    <xdr:to>
      <xdr:col>1</xdr:col>
      <xdr:colOff>418647</xdr:colOff>
      <xdr:row>1</xdr:row>
      <xdr:rowOff>183511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9382" y="249382"/>
          <a:ext cx="2773920" cy="890093"/>
        </a:xfrm>
        <a:prstGeom prst="rect">
          <a:avLst/>
        </a:prstGeom>
      </xdr:spPr>
    </xdr:pic>
    <xdr:clientData/>
  </xdr:twoCellAnchor>
  <xdr:twoCellAnchor editAs="oneCell">
    <xdr:from>
      <xdr:col>11</xdr:col>
      <xdr:colOff>1080654</xdr:colOff>
      <xdr:row>0</xdr:row>
      <xdr:rowOff>304800</xdr:rowOff>
    </xdr:from>
    <xdr:to>
      <xdr:col>13</xdr:col>
      <xdr:colOff>1244373</xdr:colOff>
      <xdr:row>0</xdr:row>
      <xdr:rowOff>914453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362218" y="304800"/>
          <a:ext cx="2712955" cy="6096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55560</xdr:colOff>
      <xdr:row>14</xdr:row>
      <xdr:rowOff>57150</xdr:rowOff>
    </xdr:from>
    <xdr:to>
      <xdr:col>0</xdr:col>
      <xdr:colOff>2006760</xdr:colOff>
      <xdr:row>16</xdr:row>
      <xdr:rowOff>353999</xdr:rowOff>
    </xdr:to>
    <xdr:pic>
      <xdr:nvPicPr>
        <xdr:cNvPr id="1484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560" y="6877050"/>
          <a:ext cx="1951200" cy="113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55560</xdr:colOff>
      <xdr:row>7</xdr:row>
      <xdr:rowOff>66675</xdr:rowOff>
    </xdr:from>
    <xdr:to>
      <xdr:col>0</xdr:col>
      <xdr:colOff>2008180</xdr:colOff>
      <xdr:row>9</xdr:row>
      <xdr:rowOff>363524</xdr:rowOff>
    </xdr:to>
    <xdr:pic>
      <xdr:nvPicPr>
        <xdr:cNvPr id="14848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560" y="3448050"/>
          <a:ext cx="1952620" cy="113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55560</xdr:colOff>
      <xdr:row>4</xdr:row>
      <xdr:rowOff>71438</xdr:rowOff>
    </xdr:from>
    <xdr:to>
      <xdr:col>0</xdr:col>
      <xdr:colOff>2006760</xdr:colOff>
      <xdr:row>6</xdr:row>
      <xdr:rowOff>368287</xdr:rowOff>
    </xdr:to>
    <xdr:pic>
      <xdr:nvPicPr>
        <xdr:cNvPr id="148485" name="Picture 5" descr="Откатные на фауресике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560" y="2138363"/>
          <a:ext cx="1951200" cy="113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110424</xdr:colOff>
      <xdr:row>25</xdr:row>
      <xdr:rowOff>195261</xdr:rowOff>
    </xdr:from>
    <xdr:to>
      <xdr:col>1</xdr:col>
      <xdr:colOff>1157686</xdr:colOff>
      <xdr:row>30</xdr:row>
      <xdr:rowOff>76624</xdr:rowOff>
    </xdr:to>
    <xdr:pic>
      <xdr:nvPicPr>
        <xdr:cNvPr id="148486" name="Afbeelding 1088" descr="LSKZ U2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75197" y="12023579"/>
          <a:ext cx="1047262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1223983</xdr:colOff>
      <xdr:row>27</xdr:row>
      <xdr:rowOff>85283</xdr:rowOff>
    </xdr:from>
    <xdr:to>
      <xdr:col>1</xdr:col>
      <xdr:colOff>1520051</xdr:colOff>
      <xdr:row>30</xdr:row>
      <xdr:rowOff>61040</xdr:rowOff>
    </xdr:to>
    <xdr:pic>
      <xdr:nvPicPr>
        <xdr:cNvPr id="148487" name="Afbeelding 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88756" y="12537056"/>
          <a:ext cx="296068" cy="910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1575583</xdr:colOff>
      <xdr:row>27</xdr:row>
      <xdr:rowOff>99937</xdr:rowOff>
    </xdr:from>
    <xdr:to>
      <xdr:col>1</xdr:col>
      <xdr:colOff>1915264</xdr:colOff>
      <xdr:row>30</xdr:row>
      <xdr:rowOff>18764</xdr:rowOff>
    </xdr:to>
    <xdr:pic>
      <xdr:nvPicPr>
        <xdr:cNvPr id="148488" name="Afbeelding 13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737025" y="12621649"/>
          <a:ext cx="339681" cy="86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55560</xdr:colOff>
      <xdr:row>10</xdr:row>
      <xdr:rowOff>50800</xdr:rowOff>
    </xdr:from>
    <xdr:to>
      <xdr:col>0</xdr:col>
      <xdr:colOff>2006760</xdr:colOff>
      <xdr:row>10</xdr:row>
      <xdr:rowOff>1166800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5560" y="4660900"/>
          <a:ext cx="1951200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233794</xdr:colOff>
      <xdr:row>33</xdr:row>
      <xdr:rowOff>103908</xdr:rowOff>
    </xdr:from>
    <xdr:to>
      <xdr:col>1</xdr:col>
      <xdr:colOff>1875394</xdr:colOff>
      <xdr:row>33</xdr:row>
      <xdr:rowOff>1183908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8567" y="14356772"/>
          <a:ext cx="16416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207816</xdr:colOff>
      <xdr:row>34</xdr:row>
      <xdr:rowOff>123824</xdr:rowOff>
    </xdr:from>
    <xdr:to>
      <xdr:col>1</xdr:col>
      <xdr:colOff>1662510</xdr:colOff>
      <xdr:row>34</xdr:row>
      <xdr:rowOff>1203824</xdr:rowOff>
    </xdr:to>
    <xdr:pic>
      <xdr:nvPicPr>
        <xdr:cNvPr id="1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2589" y="15623597"/>
          <a:ext cx="145469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769611</xdr:colOff>
      <xdr:row>33</xdr:row>
      <xdr:rowOff>103908</xdr:rowOff>
    </xdr:from>
    <xdr:to>
      <xdr:col>6</xdr:col>
      <xdr:colOff>598496</xdr:colOff>
      <xdr:row>33</xdr:row>
      <xdr:rowOff>1183908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80011" y="14581908"/>
          <a:ext cx="219108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560239</xdr:colOff>
      <xdr:row>34</xdr:row>
      <xdr:rowOff>100447</xdr:rowOff>
    </xdr:from>
    <xdr:to>
      <xdr:col>6</xdr:col>
      <xdr:colOff>807867</xdr:colOff>
      <xdr:row>34</xdr:row>
      <xdr:rowOff>1180447</xdr:rowOff>
    </xdr:to>
    <xdr:pic>
      <xdr:nvPicPr>
        <xdr:cNvPr id="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0639" y="15816697"/>
          <a:ext cx="260982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8481" name="Object 1" hidden="1">
              <a:extLst>
                <a:ext uri="{63B3BB69-23CF-44E3-9099-C40C66FF867C}">
                  <a14:compatExt spid="_x0000_s148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8482" name="Object 2" hidden="1">
              <a:extLst>
                <a:ext uri="{63B3BB69-23CF-44E3-9099-C40C66FF867C}">
                  <a14:compatExt spid="_x0000_s148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221673</xdr:colOff>
      <xdr:row>0</xdr:row>
      <xdr:rowOff>249381</xdr:rowOff>
    </xdr:from>
    <xdr:to>
      <xdr:col>1</xdr:col>
      <xdr:colOff>765011</xdr:colOff>
      <xdr:row>1</xdr:row>
      <xdr:rowOff>183510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673" y="249381"/>
          <a:ext cx="2773920" cy="890093"/>
        </a:xfrm>
        <a:prstGeom prst="rect">
          <a:avLst/>
        </a:prstGeom>
      </xdr:spPr>
    </xdr:pic>
    <xdr:clientData/>
  </xdr:twoCellAnchor>
  <xdr:twoCellAnchor editAs="oneCell">
    <xdr:from>
      <xdr:col>14</xdr:col>
      <xdr:colOff>872836</xdr:colOff>
      <xdr:row>0</xdr:row>
      <xdr:rowOff>290946</xdr:rowOff>
    </xdr:from>
    <xdr:to>
      <xdr:col>16</xdr:col>
      <xdr:colOff>1175100</xdr:colOff>
      <xdr:row>0</xdr:row>
      <xdr:rowOff>900599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116800" y="290946"/>
          <a:ext cx="2712955" cy="6096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380996</xdr:colOff>
      <xdr:row>4</xdr:row>
      <xdr:rowOff>42058</xdr:rowOff>
    </xdr:from>
    <xdr:to>
      <xdr:col>0</xdr:col>
      <xdr:colOff>1353709</xdr:colOff>
      <xdr:row>4</xdr:row>
      <xdr:rowOff>1110551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6" y="2431967"/>
          <a:ext cx="972713" cy="1068493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380996</xdr:colOff>
      <xdr:row>5</xdr:row>
      <xdr:rowOff>59376</xdr:rowOff>
    </xdr:from>
    <xdr:to>
      <xdr:col>0</xdr:col>
      <xdr:colOff>1320168</xdr:colOff>
      <xdr:row>5</xdr:row>
      <xdr:rowOff>1091869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6" y="3592285"/>
          <a:ext cx="939172" cy="1032493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380996</xdr:colOff>
      <xdr:row>6</xdr:row>
      <xdr:rowOff>42058</xdr:rowOff>
    </xdr:from>
    <xdr:to>
      <xdr:col>0</xdr:col>
      <xdr:colOff>1353709</xdr:colOff>
      <xdr:row>6</xdr:row>
      <xdr:rowOff>1110551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6" y="4717967"/>
          <a:ext cx="972713" cy="1068493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380997</xdr:colOff>
      <xdr:row>8</xdr:row>
      <xdr:rowOff>173179</xdr:rowOff>
    </xdr:from>
    <xdr:to>
      <xdr:col>0</xdr:col>
      <xdr:colOff>1358280</xdr:colOff>
      <xdr:row>8</xdr:row>
      <xdr:rowOff>1253179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7" y="6303815"/>
          <a:ext cx="977283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380995</xdr:colOff>
      <xdr:row>9</xdr:row>
      <xdr:rowOff>51954</xdr:rowOff>
    </xdr:from>
    <xdr:to>
      <xdr:col>0</xdr:col>
      <xdr:colOff>984153</xdr:colOff>
      <xdr:row>9</xdr:row>
      <xdr:rowOff>1131954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5" y="7568045"/>
          <a:ext cx="603158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207816</xdr:colOff>
      <xdr:row>10</xdr:row>
      <xdr:rowOff>51954</xdr:rowOff>
    </xdr:from>
    <xdr:to>
      <xdr:col>0</xdr:col>
      <xdr:colOff>1455140</xdr:colOff>
      <xdr:row>10</xdr:row>
      <xdr:rowOff>1131954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6" y="8711045"/>
          <a:ext cx="1247324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347869</xdr:colOff>
      <xdr:row>14</xdr:row>
      <xdr:rowOff>242447</xdr:rowOff>
    </xdr:from>
    <xdr:to>
      <xdr:col>0</xdr:col>
      <xdr:colOff>1315086</xdr:colOff>
      <xdr:row>14</xdr:row>
      <xdr:rowOff>782447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561478" y="10385111"/>
          <a:ext cx="540000" cy="967217"/>
        </a:xfrm>
        <a:prstGeom prst="rect">
          <a:avLst/>
        </a:prstGeom>
      </xdr:spPr>
    </xdr:pic>
    <xdr:clientData/>
  </xdr:twoCellAnchor>
  <xdr:twoCellAnchor editAs="oneCell">
    <xdr:from>
      <xdr:col>0</xdr:col>
      <xdr:colOff>541046</xdr:colOff>
      <xdr:row>15</xdr:row>
      <xdr:rowOff>86590</xdr:rowOff>
    </xdr:from>
    <xdr:to>
      <xdr:col>0</xdr:col>
      <xdr:colOff>1121911</xdr:colOff>
      <xdr:row>15</xdr:row>
      <xdr:rowOff>806590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046" y="11326090"/>
          <a:ext cx="580865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750188</xdr:colOff>
      <xdr:row>17</xdr:row>
      <xdr:rowOff>103908</xdr:rowOff>
    </xdr:from>
    <xdr:to>
      <xdr:col>0</xdr:col>
      <xdr:colOff>912769</xdr:colOff>
      <xdr:row>17</xdr:row>
      <xdr:rowOff>823908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188" y="12226635"/>
          <a:ext cx="162581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535188</xdr:colOff>
      <xdr:row>18</xdr:row>
      <xdr:rowOff>103905</xdr:rowOff>
    </xdr:from>
    <xdr:to>
      <xdr:col>0</xdr:col>
      <xdr:colOff>1127768</xdr:colOff>
      <xdr:row>18</xdr:row>
      <xdr:rowOff>823905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188" y="13109860"/>
          <a:ext cx="59258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535188</xdr:colOff>
      <xdr:row>19</xdr:row>
      <xdr:rowOff>117763</xdr:rowOff>
    </xdr:from>
    <xdr:to>
      <xdr:col>0</xdr:col>
      <xdr:colOff>1127768</xdr:colOff>
      <xdr:row>19</xdr:row>
      <xdr:rowOff>837763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188" y="14006945"/>
          <a:ext cx="592580" cy="72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51553" name="Object 1" hidden="1">
              <a:extLst>
                <a:ext uri="{63B3BB69-23CF-44E3-9099-C40C66FF867C}">
                  <a14:compatExt spid="_x0000_s15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51554" name="Object 2" hidden="1">
              <a:extLst>
                <a:ext uri="{63B3BB69-23CF-44E3-9099-C40C66FF867C}">
                  <a14:compatExt spid="_x0000_s15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193964</xdr:colOff>
      <xdr:row>0</xdr:row>
      <xdr:rowOff>180109</xdr:rowOff>
    </xdr:from>
    <xdr:to>
      <xdr:col>1</xdr:col>
      <xdr:colOff>1208357</xdr:colOff>
      <xdr:row>1</xdr:row>
      <xdr:rowOff>114238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3964" y="180109"/>
          <a:ext cx="2773920" cy="890093"/>
        </a:xfrm>
        <a:prstGeom prst="rect">
          <a:avLst/>
        </a:prstGeom>
      </xdr:spPr>
    </xdr:pic>
    <xdr:clientData/>
  </xdr:twoCellAnchor>
  <xdr:twoCellAnchor editAs="oneCell">
    <xdr:from>
      <xdr:col>9</xdr:col>
      <xdr:colOff>886691</xdr:colOff>
      <xdr:row>0</xdr:row>
      <xdr:rowOff>318655</xdr:rowOff>
    </xdr:from>
    <xdr:to>
      <xdr:col>11</xdr:col>
      <xdr:colOff>1188955</xdr:colOff>
      <xdr:row>0</xdr:row>
      <xdr:rowOff>928308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632873" y="318655"/>
          <a:ext cx="2712955" cy="609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91.emf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9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X106"/>
  <sheetViews>
    <sheetView showGridLines="0" zoomScale="55" zoomScaleNormal="55" zoomScaleSheetLayoutView="55" zoomScalePageLayoutView="40" workbookViewId="0">
      <selection activeCell="V5" sqref="V5"/>
    </sheetView>
  </sheetViews>
  <sheetFormatPr defaultColWidth="9.109375" defaultRowHeight="17.399999999999999"/>
  <cols>
    <col min="1" max="1" width="52.6640625" style="1" customWidth="1"/>
    <col min="2" max="2" width="20.6640625" style="1" customWidth="1"/>
    <col min="3" max="3" width="15.33203125" style="1" customWidth="1"/>
    <col min="4" max="4" width="17.44140625" style="1" customWidth="1"/>
    <col min="5" max="5" width="14.33203125" style="1" customWidth="1"/>
    <col min="6" max="6" width="17.44140625" style="1" customWidth="1"/>
    <col min="7" max="8" width="18.6640625" style="1" customWidth="1"/>
    <col min="9" max="10" width="28.5546875" style="1" hidden="1" customWidth="1"/>
    <col min="11" max="12" width="29.6640625" style="1" customWidth="1"/>
    <col min="13" max="13" width="27.109375" style="1" hidden="1" customWidth="1"/>
    <col min="14" max="18" width="19.5546875" style="1" hidden="1" customWidth="1"/>
    <col min="19" max="19" width="45.44140625" style="1" hidden="1" customWidth="1"/>
    <col min="20" max="20" width="18.6640625" style="1" customWidth="1"/>
    <col min="21" max="22" width="12.109375" style="8" customWidth="1"/>
    <col min="23" max="16384" width="9.109375" style="1"/>
  </cols>
  <sheetData>
    <row r="1" spans="1:24" ht="75.75" customHeight="1">
      <c r="B1" s="173"/>
      <c r="C1" s="173"/>
      <c r="D1" s="173"/>
      <c r="E1" s="173"/>
      <c r="F1" s="173"/>
      <c r="G1" s="173"/>
      <c r="I1" s="173"/>
      <c r="J1" s="173"/>
      <c r="K1" s="185"/>
      <c r="L1" s="781"/>
      <c r="T1" s="547"/>
    </row>
    <row r="2" spans="1:24" customFormat="1" ht="33" customHeight="1">
      <c r="A2" s="42"/>
      <c r="B2" s="42"/>
      <c r="C2" s="1"/>
      <c r="D2" s="865" t="s">
        <v>286</v>
      </c>
      <c r="E2" s="865"/>
      <c r="F2" s="865"/>
      <c r="G2" s="865"/>
      <c r="H2" s="289"/>
      <c r="I2" s="94"/>
      <c r="J2" s="94"/>
      <c r="K2" s="185" t="s">
        <v>199</v>
      </c>
      <c r="L2" s="875">
        <v>43244</v>
      </c>
      <c r="M2" s="875"/>
      <c r="U2" s="8"/>
      <c r="V2" s="8"/>
    </row>
    <row r="3" spans="1:24" customFormat="1" ht="110.1" customHeight="1">
      <c r="A3" s="895" t="s">
        <v>115</v>
      </c>
      <c r="B3" s="897" t="s">
        <v>278</v>
      </c>
      <c r="C3" s="897" t="s">
        <v>136</v>
      </c>
      <c r="D3" s="855" t="s">
        <v>260</v>
      </c>
      <c r="E3" s="898" t="s">
        <v>83</v>
      </c>
      <c r="F3" s="898" t="s">
        <v>138</v>
      </c>
      <c r="G3" s="849" t="s">
        <v>107</v>
      </c>
      <c r="H3" s="850"/>
      <c r="I3" s="849" t="s">
        <v>35</v>
      </c>
      <c r="J3" s="850"/>
      <c r="K3" s="851" t="s">
        <v>257</v>
      </c>
      <c r="L3" s="852"/>
      <c r="M3" s="866" t="s">
        <v>115</v>
      </c>
      <c r="N3" s="866"/>
      <c r="O3" s="343" t="s">
        <v>139</v>
      </c>
      <c r="P3" s="343" t="s">
        <v>137</v>
      </c>
      <c r="Q3" s="343" t="s">
        <v>48</v>
      </c>
      <c r="R3" s="32" t="s">
        <v>138</v>
      </c>
      <c r="S3" s="33" t="s">
        <v>86</v>
      </c>
      <c r="U3" s="8"/>
      <c r="V3" s="8"/>
    </row>
    <row r="4" spans="1:24" customFormat="1" ht="27" customHeight="1">
      <c r="A4" s="896"/>
      <c r="B4" s="897"/>
      <c r="C4" s="897"/>
      <c r="D4" s="856"/>
      <c r="E4" s="899"/>
      <c r="F4" s="899"/>
      <c r="G4" s="808" t="s">
        <v>258</v>
      </c>
      <c r="H4" s="808" t="s">
        <v>259</v>
      </c>
      <c r="I4" s="853"/>
      <c r="J4" s="854"/>
      <c r="K4" s="809" t="s">
        <v>258</v>
      </c>
      <c r="L4" s="809" t="s">
        <v>259</v>
      </c>
      <c r="M4" s="867" t="s">
        <v>564</v>
      </c>
      <c r="N4" s="867" t="s">
        <v>51</v>
      </c>
      <c r="O4" s="93">
        <f>'Эл-ты панельных ограждений - 1'!D5</f>
        <v>1.1000000000000001</v>
      </c>
      <c r="P4" s="159">
        <f>'Эл-ты панельных ограждений - 1'!F5</f>
        <v>2</v>
      </c>
      <c r="Q4" s="13">
        <f>'Эл-ты панельных ограждений - 1'!G5</f>
        <v>2.9810000000000003</v>
      </c>
      <c r="R4" s="871">
        <f>'Эл-ты панельных ограждений - 1'!H4</f>
        <v>96</v>
      </c>
      <c r="S4" s="136">
        <f>'Эл-ты панельных ограждений - 1'!I5</f>
        <v>446</v>
      </c>
      <c r="U4" s="8"/>
      <c r="V4" s="8"/>
    </row>
    <row r="5" spans="1:24" customFormat="1" ht="21.9" customHeight="1">
      <c r="A5" s="857" t="s">
        <v>284</v>
      </c>
      <c r="B5" s="375" t="s">
        <v>261</v>
      </c>
      <c r="C5" s="376">
        <v>2</v>
      </c>
      <c r="D5" s="377" t="s">
        <v>486</v>
      </c>
      <c r="E5" s="378">
        <v>4.46</v>
      </c>
      <c r="F5" s="379">
        <v>140</v>
      </c>
      <c r="G5" s="179">
        <f t="shared" ref="G5:G51" si="0">IF(I5&gt;0,ROUND(I5*Belarus*(1-$B$71),2),"-")</f>
        <v>809</v>
      </c>
      <c r="H5" s="351">
        <f>IF(J5&gt;0,ROUND(J5*Belarus*(1-$B$71),2),"-")</f>
        <v>880</v>
      </c>
      <c r="I5" s="180">
        <v>809</v>
      </c>
      <c r="J5" s="180">
        <v>880</v>
      </c>
      <c r="K5" s="403">
        <f t="shared" ref="K5:K11" si="1">IF(I5&gt;0,ROUND(((G5+$S4+($S$34*$P4))/2.5),0),"-")</f>
        <v>548</v>
      </c>
      <c r="L5" s="404">
        <f t="shared" ref="L5:L11" si="2">IF(J5&gt;0,ROUND(((H5+$S17+($S$34*$P17))/2.5),0),"-")</f>
        <v>630</v>
      </c>
      <c r="M5" s="870"/>
      <c r="N5" s="870"/>
      <c r="O5" s="90">
        <f>'Эл-ты панельных ограждений - 1'!D6</f>
        <v>1.3</v>
      </c>
      <c r="P5" s="11">
        <f>'Эл-ты панельных ограждений - 1'!F6</f>
        <v>2</v>
      </c>
      <c r="Q5" s="14">
        <f>'Эл-ты панельных ограждений - 1'!G6</f>
        <v>3.5230000000000001</v>
      </c>
      <c r="R5" s="872"/>
      <c r="S5" s="137">
        <f>'Эл-ты панельных ограждений - 1'!I6</f>
        <v>525</v>
      </c>
      <c r="T5" s="144"/>
      <c r="U5" s="778"/>
      <c r="V5" s="778"/>
      <c r="W5" s="498"/>
      <c r="X5" s="498"/>
    </row>
    <row r="6" spans="1:24" customFormat="1" ht="21.9" customHeight="1">
      <c r="A6" s="858"/>
      <c r="B6" s="176" t="s">
        <v>262</v>
      </c>
      <c r="C6" s="376">
        <v>2</v>
      </c>
      <c r="D6" s="380"/>
      <c r="E6" s="381">
        <v>5.52</v>
      </c>
      <c r="F6" s="382">
        <v>140</v>
      </c>
      <c r="G6" s="177">
        <f t="shared" si="0"/>
        <v>1000</v>
      </c>
      <c r="H6" s="350">
        <f t="shared" ref="H6:H51" si="3">IF(J6&gt;0,ROUND(J6*Belarus*(1-$B$71),2),"-")</f>
        <v>1089</v>
      </c>
      <c r="I6" s="178">
        <v>1000</v>
      </c>
      <c r="J6" s="178">
        <v>1089</v>
      </c>
      <c r="K6" s="405">
        <f t="shared" si="1"/>
        <v>656</v>
      </c>
      <c r="L6" s="406">
        <f t="shared" si="2"/>
        <v>756</v>
      </c>
      <c r="M6" s="870"/>
      <c r="N6" s="870"/>
      <c r="O6" s="90">
        <f>'Эл-ты панельных ограждений - 1'!D8</f>
        <v>1.5</v>
      </c>
      <c r="P6" s="11">
        <f>'Эл-ты панельных ограждений - 1'!F8</f>
        <v>2</v>
      </c>
      <c r="Q6" s="14">
        <f>'Эл-ты панельных ограждений - 1'!G8</f>
        <v>4.0649999999999995</v>
      </c>
      <c r="R6" s="872"/>
      <c r="S6" s="137">
        <f>'Эл-ты панельных ограждений - 1'!I8</f>
        <v>560</v>
      </c>
      <c r="U6" s="778"/>
      <c r="V6" s="778"/>
      <c r="W6" s="498"/>
    </row>
    <row r="7" spans="1:24" customFormat="1" ht="21.9" customHeight="1">
      <c r="A7" s="858"/>
      <c r="B7" s="176" t="s">
        <v>271</v>
      </c>
      <c r="C7" s="376">
        <v>2</v>
      </c>
      <c r="D7" s="380" t="s">
        <v>484</v>
      </c>
      <c r="E7" s="381">
        <v>6.58</v>
      </c>
      <c r="F7" s="382">
        <v>70</v>
      </c>
      <c r="G7" s="177">
        <f t="shared" si="0"/>
        <v>1111</v>
      </c>
      <c r="H7" s="350">
        <f t="shared" si="3"/>
        <v>1216</v>
      </c>
      <c r="I7" s="178">
        <v>1111</v>
      </c>
      <c r="J7" s="178">
        <v>1216</v>
      </c>
      <c r="K7" s="405">
        <f t="shared" si="1"/>
        <v>714</v>
      </c>
      <c r="L7" s="406">
        <f t="shared" si="2"/>
        <v>840</v>
      </c>
      <c r="M7" s="870"/>
      <c r="N7" s="870"/>
      <c r="O7" s="90">
        <f>'Эл-ты панельных ограждений - 1'!D9</f>
        <v>1.7</v>
      </c>
      <c r="P7" s="11">
        <f>'Эл-ты панельных ограждений - 1'!F9</f>
        <v>2</v>
      </c>
      <c r="Q7" s="14">
        <f>'Эл-ты панельных ограждений - 1'!G9</f>
        <v>4.6070000000000002</v>
      </c>
      <c r="R7" s="872"/>
      <c r="S7" s="137">
        <f>'Эл-ты панельных ограждений - 1'!I9</f>
        <v>635</v>
      </c>
      <c r="U7" s="778"/>
      <c r="V7" s="778"/>
    </row>
    <row r="8" spans="1:24" customFormat="1" ht="21.9" customHeight="1">
      <c r="A8" s="858"/>
      <c r="B8" s="90" t="s">
        <v>263</v>
      </c>
      <c r="C8" s="376">
        <v>2</v>
      </c>
      <c r="D8" s="380"/>
      <c r="E8" s="381">
        <v>7.64</v>
      </c>
      <c r="F8" s="382">
        <v>70</v>
      </c>
      <c r="G8" s="177">
        <f t="shared" si="0"/>
        <v>1287</v>
      </c>
      <c r="H8" s="350">
        <f t="shared" si="3"/>
        <v>1409</v>
      </c>
      <c r="I8" s="178">
        <v>1287</v>
      </c>
      <c r="J8" s="178">
        <v>1409</v>
      </c>
      <c r="K8" s="405">
        <f t="shared" si="1"/>
        <v>814</v>
      </c>
      <c r="L8" s="406">
        <f t="shared" si="2"/>
        <v>958</v>
      </c>
      <c r="M8" s="870"/>
      <c r="N8" s="870"/>
      <c r="O8" s="90">
        <f>'Эл-ты панельных ограждений - 1'!D10</f>
        <v>1.9</v>
      </c>
      <c r="P8" s="11">
        <f>'Эл-ты панельных ограждений - 1'!F10</f>
        <v>2</v>
      </c>
      <c r="Q8" s="14">
        <f>'Эл-ты панельных ограждений - 1'!G10</f>
        <v>5.149</v>
      </c>
      <c r="R8" s="872"/>
      <c r="S8" s="137">
        <f>'Эл-ты панельных ограждений - 1'!I10</f>
        <v>679</v>
      </c>
      <c r="U8" s="778"/>
      <c r="V8" s="778"/>
    </row>
    <row r="9" spans="1:24" customFormat="1" ht="21.9" customHeight="1">
      <c r="A9" s="858"/>
      <c r="B9" s="90" t="s">
        <v>264</v>
      </c>
      <c r="C9" s="376">
        <v>2</v>
      </c>
      <c r="D9" s="380"/>
      <c r="E9" s="381">
        <v>8.6999999999999993</v>
      </c>
      <c r="F9" s="382">
        <v>70</v>
      </c>
      <c r="G9" s="177">
        <f t="shared" si="0"/>
        <v>1414</v>
      </c>
      <c r="H9" s="350">
        <f t="shared" si="3"/>
        <v>1548</v>
      </c>
      <c r="I9" s="178">
        <v>1414</v>
      </c>
      <c r="J9" s="178">
        <v>1548</v>
      </c>
      <c r="K9" s="405">
        <f t="shared" si="1"/>
        <v>883</v>
      </c>
      <c r="L9" s="406">
        <f t="shared" si="2"/>
        <v>1054</v>
      </c>
      <c r="M9" s="870"/>
      <c r="N9" s="870"/>
      <c r="O9" s="299">
        <f>'Эл-ты панельных ограждений - 1'!D12</f>
        <v>2</v>
      </c>
      <c r="P9" s="11">
        <f>'Эл-ты панельных ограждений - 1'!F12</f>
        <v>3</v>
      </c>
      <c r="Q9" s="14">
        <f>'Эл-ты панельных ограждений - 1'!G12</f>
        <v>5.42</v>
      </c>
      <c r="R9" s="872"/>
      <c r="S9" s="137">
        <f>'Эл-ты панельных ограждений - 1'!I12</f>
        <v>714</v>
      </c>
      <c r="U9" s="778"/>
      <c r="V9" s="778"/>
    </row>
    <row r="10" spans="1:24" customFormat="1" ht="21.9" customHeight="1">
      <c r="A10" s="858"/>
      <c r="B10" s="90" t="s">
        <v>272</v>
      </c>
      <c r="C10" s="376">
        <v>3</v>
      </c>
      <c r="D10" s="380" t="s">
        <v>483</v>
      </c>
      <c r="E10" s="381">
        <v>9.6999999999999993</v>
      </c>
      <c r="F10" s="382">
        <v>70</v>
      </c>
      <c r="G10" s="177">
        <f t="shared" si="0"/>
        <v>1574</v>
      </c>
      <c r="H10" s="350">
        <f t="shared" si="3"/>
        <v>1727</v>
      </c>
      <c r="I10" s="178">
        <v>1574</v>
      </c>
      <c r="J10" s="178">
        <v>1727</v>
      </c>
      <c r="K10" s="405">
        <f t="shared" si="1"/>
        <v>984</v>
      </c>
      <c r="L10" s="406">
        <f t="shared" si="2"/>
        <v>1156</v>
      </c>
      <c r="M10" s="870"/>
      <c r="N10" s="870"/>
      <c r="O10" s="90">
        <f>'Эл-ты панельных ограждений - 1'!D17</f>
        <v>2.5</v>
      </c>
      <c r="P10" s="11">
        <f>'Эл-ты панельных ограждений - 1'!F17</f>
        <v>5</v>
      </c>
      <c r="Q10" s="14">
        <f>'Эл-ты панельных ограждений - 1'!G17</f>
        <v>6.7750000000000004</v>
      </c>
      <c r="R10" s="872"/>
      <c r="S10" s="137">
        <f>'Эл-ты панельных ограждений - 1'!I17</f>
        <v>857</v>
      </c>
      <c r="U10" s="778"/>
      <c r="V10" s="778"/>
    </row>
    <row r="11" spans="1:24" customFormat="1" ht="21.9" customHeight="1">
      <c r="A11" s="858"/>
      <c r="B11" s="270" t="s">
        <v>273</v>
      </c>
      <c r="C11" s="376">
        <v>3</v>
      </c>
      <c r="D11" s="380" t="s">
        <v>485</v>
      </c>
      <c r="E11" s="381">
        <v>10.76</v>
      </c>
      <c r="F11" s="382">
        <v>70</v>
      </c>
      <c r="G11" s="177">
        <f t="shared" si="0"/>
        <v>1678</v>
      </c>
      <c r="H11" s="350">
        <f t="shared" si="3"/>
        <v>1845</v>
      </c>
      <c r="I11" s="178">
        <v>1678</v>
      </c>
      <c r="J11" s="178">
        <v>1845</v>
      </c>
      <c r="K11" s="405">
        <f t="shared" si="1"/>
        <v>1128</v>
      </c>
      <c r="L11" s="406">
        <f t="shared" si="2"/>
        <v>1334</v>
      </c>
      <c r="M11" s="870"/>
      <c r="N11" s="870"/>
      <c r="O11" s="90">
        <f>'Эл-ты панельных ограждений - 1'!D14</f>
        <v>2.4</v>
      </c>
      <c r="P11" s="11">
        <f>'Эл-ты панельных ограждений - 1'!F14</f>
        <v>3</v>
      </c>
      <c r="Q11" s="14">
        <f>'Эл-ты панельных ограждений - 1'!G14</f>
        <v>6.5039999999999996</v>
      </c>
      <c r="R11" s="872"/>
      <c r="S11" s="137">
        <f>'Эл-ты панельных ограждений - 1'!I14</f>
        <v>853</v>
      </c>
      <c r="U11" s="778"/>
      <c r="V11" s="778"/>
    </row>
    <row r="12" spans="1:24" customFormat="1" ht="21.9" customHeight="1">
      <c r="A12" s="858"/>
      <c r="B12" s="810" t="s">
        <v>274</v>
      </c>
      <c r="C12" s="811">
        <v>3</v>
      </c>
      <c r="D12" s="812" t="s">
        <v>486</v>
      </c>
      <c r="E12" s="813">
        <v>12.87</v>
      </c>
      <c r="F12" s="814">
        <v>70</v>
      </c>
      <c r="G12" s="815" t="str">
        <f t="shared" si="0"/>
        <v>-</v>
      </c>
      <c r="H12" s="815">
        <f t="shared" si="3"/>
        <v>2210</v>
      </c>
      <c r="I12" s="816">
        <v>0</v>
      </c>
      <c r="J12" s="815">
        <v>2210</v>
      </c>
      <c r="K12" s="817" t="str">
        <f>IF(I12&gt;0,ROUND(((G12+$S10+($S$34*$P10))/2.5),0),"-")</f>
        <v>-</v>
      </c>
      <c r="L12" s="817">
        <f>IF(J12&gt;0,ROUND(((H12+$S23+($S$34*$P23))/2.5),0),"-")</f>
        <v>1480</v>
      </c>
      <c r="M12" s="870"/>
      <c r="N12" s="870"/>
      <c r="O12" s="90">
        <f>'Эл-ты панельных ограждений - 1'!D17</f>
        <v>2.5</v>
      </c>
      <c r="P12" s="11">
        <f>'Эл-ты панельных ограждений - 1'!F17</f>
        <v>5</v>
      </c>
      <c r="Q12" s="14">
        <f>'Эл-ты панельных ограждений - 1'!G17</f>
        <v>6.7750000000000004</v>
      </c>
      <c r="R12" s="872"/>
      <c r="S12" s="137">
        <f>'Эл-ты панельных ограждений - 1'!I17</f>
        <v>857</v>
      </c>
      <c r="U12" s="778"/>
      <c r="V12" s="778"/>
    </row>
    <row r="13" spans="1:24" customFormat="1" ht="21.9" customHeight="1">
      <c r="A13" s="858"/>
      <c r="B13" s="270" t="s">
        <v>265</v>
      </c>
      <c r="C13" s="376">
        <v>3</v>
      </c>
      <c r="D13" s="380"/>
      <c r="E13" s="381">
        <v>11.82</v>
      </c>
      <c r="F13" s="382">
        <v>70</v>
      </c>
      <c r="G13" s="177">
        <f t="shared" si="0"/>
        <v>1843</v>
      </c>
      <c r="H13" s="350">
        <f t="shared" si="3"/>
        <v>2029</v>
      </c>
      <c r="I13" s="178">
        <v>1843</v>
      </c>
      <c r="J13" s="178">
        <v>2029</v>
      </c>
      <c r="K13" s="405">
        <f>IF(I13&gt;0,ROUND(((G13+$S11+($S$34*$P11))/2.5),0),"-")</f>
        <v>1147</v>
      </c>
      <c r="L13" s="406">
        <f>IF(J13&gt;0,ROUND(((H13+$S24+($S$34*$P24))/2.5),0),"-")</f>
        <v>1343</v>
      </c>
      <c r="M13" s="870"/>
      <c r="N13" s="870"/>
      <c r="O13" s="90">
        <f>'Эл-ты панельных ограждений - 1'!D20</f>
        <v>3</v>
      </c>
      <c r="P13" s="11">
        <f>'Эл-ты панельных ограждений - 1'!F20</f>
        <v>5</v>
      </c>
      <c r="Q13" s="14">
        <f>'Эл-ты панельных ограждений - 1'!G20</f>
        <v>8.129999999999999</v>
      </c>
      <c r="R13" s="872"/>
      <c r="S13" s="137">
        <f>'Эл-ты панельных ограждений - 1'!I20</f>
        <v>1026</v>
      </c>
      <c r="U13" s="778"/>
      <c r="V13" s="778"/>
    </row>
    <row r="14" spans="1:24" customFormat="1" ht="21.9" customHeight="1">
      <c r="A14" s="858"/>
      <c r="B14" s="270" t="s">
        <v>275</v>
      </c>
      <c r="C14" s="376">
        <v>4</v>
      </c>
      <c r="D14" s="380" t="s">
        <v>487</v>
      </c>
      <c r="E14" s="381">
        <v>12.81</v>
      </c>
      <c r="F14" s="382">
        <v>70</v>
      </c>
      <c r="G14" s="177">
        <f t="shared" si="0"/>
        <v>1998</v>
      </c>
      <c r="H14" s="350">
        <f t="shared" si="3"/>
        <v>2199</v>
      </c>
      <c r="I14" s="178">
        <v>1998</v>
      </c>
      <c r="J14" s="178">
        <v>2199</v>
      </c>
      <c r="K14" s="405">
        <f>IF(I14&gt;0,ROUND(((G14+$S12+($S$34*$P12))/2.5),0),"-")</f>
        <v>1256</v>
      </c>
      <c r="L14" s="406">
        <f>IF(J14&gt;0,ROUND(((H14+$S25+($S$34*$P25))/2.5),0),"-")</f>
        <v>1571</v>
      </c>
      <c r="M14" s="870"/>
      <c r="N14" s="868"/>
      <c r="O14" s="91">
        <f>'Эл-ты панельных ограждений - 1'!D21</f>
        <v>4</v>
      </c>
      <c r="P14" s="16">
        <f>'Эл-ты панельных ограждений - 1'!F21</f>
        <v>6</v>
      </c>
      <c r="Q14" s="15">
        <f>'Эл-ты панельных ограждений - 1'!G21</f>
        <v>10.84</v>
      </c>
      <c r="R14" s="879"/>
      <c r="S14" s="138">
        <f>'Эл-ты панельных ограждений - 1'!I21</f>
        <v>1367</v>
      </c>
      <c r="U14" s="778"/>
      <c r="V14" s="778"/>
    </row>
    <row r="15" spans="1:24" customFormat="1" ht="21.9" customHeight="1">
      <c r="A15" s="858"/>
      <c r="B15" s="810" t="s">
        <v>276</v>
      </c>
      <c r="C15" s="811">
        <v>4</v>
      </c>
      <c r="D15" s="812" t="s">
        <v>486</v>
      </c>
      <c r="E15" s="813">
        <v>15.33</v>
      </c>
      <c r="F15" s="814">
        <v>70</v>
      </c>
      <c r="G15" s="818" t="str">
        <f t="shared" si="0"/>
        <v>-</v>
      </c>
      <c r="H15" s="815">
        <f t="shared" si="3"/>
        <v>2631</v>
      </c>
      <c r="I15" s="819">
        <v>0</v>
      </c>
      <c r="J15" s="815">
        <v>2631</v>
      </c>
      <c r="K15" s="817" t="str">
        <f>IF(I15&gt;0,ROUND(((G15+$S12+($S$34*$P12))/2.5),0),"-")</f>
        <v>-</v>
      </c>
      <c r="L15" s="817">
        <f>IF(J15&gt;0,ROUND(((H15+$S25+($S$34*$P25))/2.5),0),"-")</f>
        <v>1744</v>
      </c>
      <c r="M15" s="870"/>
      <c r="N15" s="867" t="s">
        <v>30</v>
      </c>
      <c r="O15" s="90">
        <f>'Эл-ты панельных ограждений - 1'!D24</f>
        <v>4</v>
      </c>
      <c r="P15" s="92">
        <f>'Эл-ты панельных ограждений - 1'!F24</f>
        <v>6</v>
      </c>
      <c r="Q15" s="14">
        <f>'Эл-ты панельных ограждений - 1'!G24</f>
        <v>15.52</v>
      </c>
      <c r="R15" s="869">
        <f>'Эл-ты панельных ограждений - 1'!H22</f>
        <v>64</v>
      </c>
      <c r="S15" s="137">
        <f>'Эл-ты панельных ограждений - 1'!I24</f>
        <v>1983</v>
      </c>
      <c r="U15" s="778"/>
      <c r="V15" s="778"/>
    </row>
    <row r="16" spans="1:24" customFormat="1" ht="21.9" customHeight="1">
      <c r="A16" s="858"/>
      <c r="B16" s="270" t="s">
        <v>266</v>
      </c>
      <c r="C16" s="376">
        <v>4</v>
      </c>
      <c r="D16" s="380"/>
      <c r="E16" s="381">
        <v>13.87</v>
      </c>
      <c r="F16" s="382">
        <v>70</v>
      </c>
      <c r="G16" s="177">
        <f t="shared" si="0"/>
        <v>2163</v>
      </c>
      <c r="H16" s="350">
        <f t="shared" si="3"/>
        <v>2382</v>
      </c>
      <c r="I16" s="178">
        <v>2163</v>
      </c>
      <c r="J16" s="178">
        <v>2382</v>
      </c>
      <c r="K16" s="405">
        <f>IF(I16&gt;0,ROUND(((G16+$S13+($S$34*$P13))/2.5),0),"-")</f>
        <v>1390</v>
      </c>
      <c r="L16" s="406">
        <f>IF(J16&gt;0,ROUND(((H16+$S26+($S$34*$P26))/2.5),0),"-")</f>
        <v>1644</v>
      </c>
      <c r="M16" s="868"/>
      <c r="N16" s="868"/>
      <c r="O16" s="110">
        <f>'Эл-ты панельных ограждений - 1'!D25</f>
        <v>5</v>
      </c>
      <c r="P16" s="160">
        <f>'Эл-ты панельных ограждений - 1'!F25</f>
        <v>8</v>
      </c>
      <c r="Q16" s="342">
        <f>'Эл-ты панельных ограждений - 1'!G25</f>
        <v>19.399999999999999</v>
      </c>
      <c r="R16" s="869">
        <f>'Эл-ты панельных ограждений - 1'!H25</f>
        <v>0</v>
      </c>
      <c r="S16" s="344">
        <f>'Эл-ты панельных ограждений - 1'!I25</f>
        <v>2478</v>
      </c>
      <c r="U16" s="778"/>
      <c r="V16" s="778"/>
    </row>
    <row r="17" spans="1:22" customFormat="1" ht="21.9" customHeight="1">
      <c r="A17" s="858"/>
      <c r="B17" s="270" t="s">
        <v>277</v>
      </c>
      <c r="C17" s="376">
        <v>4</v>
      </c>
      <c r="D17" s="380" t="s">
        <v>485</v>
      </c>
      <c r="E17" s="381">
        <v>14.93</v>
      </c>
      <c r="F17" s="382">
        <v>70</v>
      </c>
      <c r="G17" s="177">
        <f t="shared" si="0"/>
        <v>2328</v>
      </c>
      <c r="H17" s="350">
        <f t="shared" si="3"/>
        <v>2562</v>
      </c>
      <c r="I17" s="178">
        <v>2328</v>
      </c>
      <c r="J17" s="178">
        <v>2562</v>
      </c>
      <c r="K17" s="405">
        <f>IF(I17&gt;0,ROUND(((G17+$S13+($S$34*$P13))/2.5),0),"-")</f>
        <v>1456</v>
      </c>
      <c r="L17" s="406">
        <f>IF(J17&gt;0,ROUND(((H17+$S26+($S$34*$P26))/2.5),0),"-")</f>
        <v>1716</v>
      </c>
      <c r="M17" s="867" t="s">
        <v>148</v>
      </c>
      <c r="N17" s="867" t="s">
        <v>51</v>
      </c>
      <c r="O17" s="93">
        <f>'Эл-ты панельных ограждений - 1'!D27</f>
        <v>1.1000000000000001</v>
      </c>
      <c r="P17" s="10">
        <f>'Эл-ты панельных ограждений - 1'!F27</f>
        <v>2</v>
      </c>
      <c r="Q17" s="13">
        <f>'Эл-ты панельных ограждений - 1'!G27</f>
        <v>2.9810000000000003</v>
      </c>
      <c r="R17" s="871">
        <f>'Эл-ты панельных ограждений - 1'!H26</f>
        <v>96</v>
      </c>
      <c r="S17" s="136">
        <f>'Эл-ты панельных ограждений - 1'!I27</f>
        <v>580</v>
      </c>
      <c r="U17" s="778"/>
      <c r="V17" s="778"/>
    </row>
    <row r="18" spans="1:22" customFormat="1" ht="21.9" customHeight="1">
      <c r="A18" s="858"/>
      <c r="B18" s="270" t="s">
        <v>267</v>
      </c>
      <c r="C18" s="383">
        <v>4</v>
      </c>
      <c r="D18" s="384"/>
      <c r="E18" s="381">
        <v>15.3</v>
      </c>
      <c r="F18" s="382">
        <v>70</v>
      </c>
      <c r="G18" s="177">
        <f t="shared" si="0"/>
        <v>2389</v>
      </c>
      <c r="H18" s="350">
        <f t="shared" si="3"/>
        <v>2629</v>
      </c>
      <c r="I18" s="178">
        <v>2389</v>
      </c>
      <c r="J18" s="178">
        <v>2629</v>
      </c>
      <c r="K18" s="405">
        <f>IF(I18&gt;0,ROUND(((G18+$S15+($S$34*$P15))/2.5),0),"-")</f>
        <v>1886</v>
      </c>
      <c r="L18" s="406">
        <f>IF(J18&gt;0,ROUND(((H18+$S32+($S$34*$P32))/2.5),0),"-")</f>
        <v>2306</v>
      </c>
      <c r="M18" s="870"/>
      <c r="N18" s="870"/>
      <c r="O18" s="90">
        <f>'Эл-ты панельных ограждений - 1'!D28</f>
        <v>1.3</v>
      </c>
      <c r="P18" s="11">
        <f>'Эл-ты панельных ограждений - 1'!F28</f>
        <v>2</v>
      </c>
      <c r="Q18" s="14">
        <f>'Эл-ты панельных ограждений - 1'!G28</f>
        <v>3.5230000000000001</v>
      </c>
      <c r="R18" s="872"/>
      <c r="S18" s="137">
        <f>'Эл-ты панельных ограждений - 1'!I28</f>
        <v>686</v>
      </c>
      <c r="U18" s="778"/>
      <c r="V18" s="778"/>
    </row>
    <row r="19" spans="1:22" customFormat="1" ht="21.9" customHeight="1">
      <c r="A19" s="858"/>
      <c r="B19" s="270" t="s">
        <v>268</v>
      </c>
      <c r="C19" s="383">
        <v>4</v>
      </c>
      <c r="D19" s="384"/>
      <c r="E19" s="376">
        <v>16.309999999999999</v>
      </c>
      <c r="F19" s="382">
        <v>70</v>
      </c>
      <c r="G19" s="177">
        <f t="shared" si="0"/>
        <v>2547</v>
      </c>
      <c r="H19" s="350">
        <f t="shared" si="3"/>
        <v>2801</v>
      </c>
      <c r="I19" s="178">
        <v>2547</v>
      </c>
      <c r="J19" s="178">
        <v>2801</v>
      </c>
      <c r="K19" s="405">
        <f>IF(I19&gt;0,ROUND(((G19+$S15+($S$34*$P15))/2.5),0),"-")</f>
        <v>1949</v>
      </c>
      <c r="L19" s="406">
        <f>IF(J19&gt;0,ROUND(((H19+$S32+($S$34*$P32))/2.5),0),"-")</f>
        <v>2374</v>
      </c>
      <c r="M19" s="870"/>
      <c r="N19" s="870"/>
      <c r="O19" s="90">
        <f>'Эл-ты панельных ограждений - 1'!D30</f>
        <v>1.5</v>
      </c>
      <c r="P19" s="11">
        <f>'Эл-ты панельных ограждений - 1'!F30</f>
        <v>2</v>
      </c>
      <c r="Q19" s="14">
        <f>'Эл-ты панельных ограждений - 1'!G30</f>
        <v>4.0649999999999995</v>
      </c>
      <c r="R19" s="872"/>
      <c r="S19" s="137">
        <f>'Эл-ты панельных ограждений - 1'!I30</f>
        <v>769</v>
      </c>
      <c r="U19" s="778"/>
      <c r="V19" s="778"/>
    </row>
    <row r="20" spans="1:22" customFormat="1" ht="21.9" customHeight="1">
      <c r="A20" s="858"/>
      <c r="B20" s="270" t="s">
        <v>269</v>
      </c>
      <c r="C20" s="383">
        <v>4</v>
      </c>
      <c r="D20" s="384"/>
      <c r="E20" s="376">
        <v>17.32</v>
      </c>
      <c r="F20" s="382">
        <v>70</v>
      </c>
      <c r="G20" s="177">
        <f t="shared" si="0"/>
        <v>2813</v>
      </c>
      <c r="H20" s="350">
        <f t="shared" si="3"/>
        <v>3086</v>
      </c>
      <c r="I20" s="178">
        <v>2813</v>
      </c>
      <c r="J20" s="178">
        <v>3086</v>
      </c>
      <c r="K20" s="405">
        <f>IF(I20&gt;0,ROUND(((G20+$S15+($S$34*$P15))/2.5),0),"-")</f>
        <v>2055</v>
      </c>
      <c r="L20" s="406">
        <f>IF(J20&gt;0,ROUND(((H20+$S32+($S$34*$P32))/2.5),0),"-")</f>
        <v>2488</v>
      </c>
      <c r="M20" s="870"/>
      <c r="N20" s="870"/>
      <c r="O20" s="90">
        <f>'Эл-ты панельных ограждений - 1'!D31</f>
        <v>1.7</v>
      </c>
      <c r="P20" s="11">
        <f>'Эл-ты панельных ограждений - 1'!F31</f>
        <v>2</v>
      </c>
      <c r="Q20" s="14">
        <f>'Эл-ты панельных ограждений - 1'!G31</f>
        <v>4.6070000000000002</v>
      </c>
      <c r="R20" s="872"/>
      <c r="S20" s="137">
        <f>'Эл-ты панельных ограждений - 1'!I31</f>
        <v>872</v>
      </c>
      <c r="U20" s="778"/>
      <c r="V20" s="778"/>
    </row>
    <row r="21" spans="1:22" customFormat="1" ht="21.9" customHeight="1">
      <c r="A21" s="859"/>
      <c r="B21" s="270" t="s">
        <v>270</v>
      </c>
      <c r="C21" s="383">
        <v>5</v>
      </c>
      <c r="D21" s="384"/>
      <c r="E21" s="376">
        <v>19.29</v>
      </c>
      <c r="F21" s="382">
        <v>70</v>
      </c>
      <c r="G21" s="177">
        <f t="shared" si="0"/>
        <v>3131</v>
      </c>
      <c r="H21" s="350">
        <f t="shared" si="3"/>
        <v>3434</v>
      </c>
      <c r="I21" s="178">
        <v>3131</v>
      </c>
      <c r="J21" s="178">
        <v>3434</v>
      </c>
      <c r="K21" s="405">
        <f>IF(I21&gt;0,ROUND(((G21+$S16+($S$34*$P16))/2.5),0),"-")</f>
        <v>2426</v>
      </c>
      <c r="L21" s="406">
        <f>IF(J21&gt;0,ROUND(((H21+$S33+($S$34*$P33))/2.5),0),"-")</f>
        <v>2953</v>
      </c>
      <c r="M21" s="870"/>
      <c r="N21" s="870"/>
      <c r="O21" s="90">
        <f>'Эл-ты панельных ограждений - 1'!D32</f>
        <v>1.9</v>
      </c>
      <c r="P21" s="11">
        <f>'Эл-ты панельных ограждений - 1'!F32</f>
        <v>2</v>
      </c>
      <c r="Q21" s="14">
        <f>'Эл-ты панельных ограждений - 1'!G32</f>
        <v>5.149</v>
      </c>
      <c r="R21" s="872"/>
      <c r="S21" s="137">
        <f>'Эл-ты панельных ограждений - 1'!I32</f>
        <v>973</v>
      </c>
      <c r="U21" s="778"/>
      <c r="V21" s="778"/>
    </row>
    <row r="22" spans="1:22" customFormat="1" ht="21.9" customHeight="1">
      <c r="A22" s="857" t="s">
        <v>283</v>
      </c>
      <c r="B22" s="375" t="s">
        <v>261</v>
      </c>
      <c r="C22" s="385">
        <v>2</v>
      </c>
      <c r="D22" s="386" t="s">
        <v>486</v>
      </c>
      <c r="E22" s="378">
        <v>7.1</v>
      </c>
      <c r="F22" s="379">
        <v>120</v>
      </c>
      <c r="G22" s="179">
        <f t="shared" si="0"/>
        <v>1225</v>
      </c>
      <c r="H22" s="351">
        <f t="shared" si="3"/>
        <v>1310</v>
      </c>
      <c r="I22" s="180">
        <v>1225</v>
      </c>
      <c r="J22" s="180">
        <v>1310</v>
      </c>
      <c r="K22" s="403">
        <f t="shared" ref="K22:K30" si="4">IF(I22&gt;0,ROUND(((G22+S4+($S$34*P4))/2.5),0),"-")</f>
        <v>714</v>
      </c>
      <c r="L22" s="404">
        <f t="shared" ref="L22:L31" si="5">IF(I22&gt;0,ROUND(((H22+S17+($S$34*P17))/2.5),0),"-")</f>
        <v>802</v>
      </c>
      <c r="M22" s="870"/>
      <c r="N22" s="870"/>
      <c r="O22" s="90">
        <f>'Эл-ты панельных ограждений - 1'!D34</f>
        <v>2</v>
      </c>
      <c r="P22" s="11">
        <f>'Эл-ты панельных ограждений - 1'!F34</f>
        <v>3</v>
      </c>
      <c r="Q22" s="14">
        <f>'Эл-ты панельных ограждений - 1'!G34</f>
        <v>5.42</v>
      </c>
      <c r="R22" s="872"/>
      <c r="S22" s="137">
        <f>'Эл-ты панельных ограждений - 1'!I34</f>
        <v>993</v>
      </c>
      <c r="U22" s="778"/>
      <c r="V22" s="778"/>
    </row>
    <row r="23" spans="1:22" customFormat="1" ht="21.9" customHeight="1">
      <c r="A23" s="858"/>
      <c r="B23" s="176" t="s">
        <v>262</v>
      </c>
      <c r="C23" s="376">
        <v>2</v>
      </c>
      <c r="D23" s="380"/>
      <c r="E23" s="381">
        <v>8.7799999999999994</v>
      </c>
      <c r="F23" s="382">
        <v>120</v>
      </c>
      <c r="G23" s="177">
        <f t="shared" si="0"/>
        <v>1518</v>
      </c>
      <c r="H23" s="350">
        <f t="shared" si="3"/>
        <v>1616</v>
      </c>
      <c r="I23" s="178">
        <v>1518</v>
      </c>
      <c r="J23" s="178">
        <v>1616</v>
      </c>
      <c r="K23" s="405">
        <f t="shared" si="4"/>
        <v>863</v>
      </c>
      <c r="L23" s="406">
        <f t="shared" si="5"/>
        <v>966</v>
      </c>
      <c r="M23" s="870"/>
      <c r="N23" s="870"/>
      <c r="O23" s="90">
        <f>'Эл-ты панельных ограждений - 1'!D39</f>
        <v>2.5</v>
      </c>
      <c r="P23" s="11">
        <f>'Эл-ты панельных ограждений - 1'!F39</f>
        <v>5</v>
      </c>
      <c r="Q23" s="14">
        <f>'Эл-ты панельных ограждений - 1'!G39</f>
        <v>6.7750000000000004</v>
      </c>
      <c r="R23" s="872"/>
      <c r="S23" s="137">
        <f>'Эл-ты панельных ограждений - 1'!I39</f>
        <v>1204</v>
      </c>
      <c r="U23" s="778"/>
      <c r="V23" s="778"/>
    </row>
    <row r="24" spans="1:22" customFormat="1" ht="21.9" customHeight="1">
      <c r="A24" s="858"/>
      <c r="B24" s="176" t="s">
        <v>271</v>
      </c>
      <c r="C24" s="376">
        <v>2</v>
      </c>
      <c r="D24" s="380" t="s">
        <v>485</v>
      </c>
      <c r="E24" s="381">
        <v>10.46</v>
      </c>
      <c r="F24" s="382">
        <v>60</v>
      </c>
      <c r="G24" s="177">
        <f t="shared" si="0"/>
        <v>1678</v>
      </c>
      <c r="H24" s="350">
        <f t="shared" si="3"/>
        <v>1795</v>
      </c>
      <c r="I24" s="178">
        <v>1678</v>
      </c>
      <c r="J24" s="178">
        <v>1795</v>
      </c>
      <c r="K24" s="405">
        <f t="shared" si="4"/>
        <v>941</v>
      </c>
      <c r="L24" s="406">
        <f t="shared" si="5"/>
        <v>1071</v>
      </c>
      <c r="M24" s="870"/>
      <c r="N24" s="870"/>
      <c r="O24" s="90">
        <f>'Эл-ты панельных ограждений - 1'!D36</f>
        <v>2.4</v>
      </c>
      <c r="P24" s="11">
        <f>'Эл-ты панельных ограждений - 1'!F36</f>
        <v>3</v>
      </c>
      <c r="Q24" s="14">
        <f>'Эл-ты панельных ограждений - 1'!G36</f>
        <v>6.5039999999999996</v>
      </c>
      <c r="R24" s="872"/>
      <c r="S24" s="137">
        <f>'Эл-ты панельных ограждений - 1'!I36</f>
        <v>1157</v>
      </c>
      <c r="U24" s="778"/>
      <c r="V24" s="778"/>
    </row>
    <row r="25" spans="1:22" customFormat="1" ht="21.9" customHeight="1">
      <c r="A25" s="858"/>
      <c r="B25" s="90" t="s">
        <v>263</v>
      </c>
      <c r="C25" s="376">
        <v>2</v>
      </c>
      <c r="D25" s="380"/>
      <c r="E25" s="381">
        <v>12.15</v>
      </c>
      <c r="F25" s="382">
        <v>60</v>
      </c>
      <c r="G25" s="177">
        <f t="shared" si="0"/>
        <v>1947</v>
      </c>
      <c r="H25" s="350">
        <f t="shared" si="3"/>
        <v>2085</v>
      </c>
      <c r="I25" s="178">
        <v>1947</v>
      </c>
      <c r="J25" s="178">
        <v>2085</v>
      </c>
      <c r="K25" s="405">
        <f t="shared" si="4"/>
        <v>1078</v>
      </c>
      <c r="L25" s="406">
        <f t="shared" si="5"/>
        <v>1228</v>
      </c>
      <c r="M25" s="870"/>
      <c r="N25" s="870"/>
      <c r="O25" s="90">
        <f>'Эл-ты панельных ограждений - 1'!D42</f>
        <v>3</v>
      </c>
      <c r="P25" s="11">
        <f>'Эл-ты панельных ограждений - 1'!F42</f>
        <v>5</v>
      </c>
      <c r="Q25" s="14">
        <f>'Эл-ты панельных ограждений - 1'!G42</f>
        <v>8.129999999999999</v>
      </c>
      <c r="R25" s="872"/>
      <c r="S25" s="137">
        <f>'Эл-ты панельных ограждений - 1'!I42</f>
        <v>1444</v>
      </c>
      <c r="U25" s="778"/>
      <c r="V25" s="778"/>
    </row>
    <row r="26" spans="1:22" customFormat="1" ht="21.9" customHeight="1">
      <c r="A26" s="858"/>
      <c r="B26" s="90" t="s">
        <v>264</v>
      </c>
      <c r="C26" s="376">
        <v>2</v>
      </c>
      <c r="D26" s="380"/>
      <c r="E26" s="381">
        <v>13.83</v>
      </c>
      <c r="F26" s="382">
        <v>60</v>
      </c>
      <c r="G26" s="177">
        <f t="shared" si="0"/>
        <v>2131</v>
      </c>
      <c r="H26" s="350">
        <f t="shared" si="3"/>
        <v>2285</v>
      </c>
      <c r="I26" s="178">
        <v>2131</v>
      </c>
      <c r="J26" s="178">
        <v>2285</v>
      </c>
      <c r="K26" s="405">
        <f t="shared" si="4"/>
        <v>1170</v>
      </c>
      <c r="L26" s="406">
        <f t="shared" si="5"/>
        <v>1349</v>
      </c>
      <c r="M26" s="870"/>
      <c r="N26" s="870"/>
      <c r="O26" s="90">
        <f>'Эл-ты панельных ограждений - 1'!D42</f>
        <v>3</v>
      </c>
      <c r="P26" s="11">
        <f>'Эл-ты панельных ограждений - 1'!F42</f>
        <v>5</v>
      </c>
      <c r="Q26" s="14">
        <f>'Эл-ты панельных ограждений - 1'!G42</f>
        <v>8.129999999999999</v>
      </c>
      <c r="R26" s="872"/>
      <c r="S26" s="137">
        <f>'Эл-ты панельных ограждений - 1'!I42</f>
        <v>1444</v>
      </c>
      <c r="U26" s="778"/>
      <c r="V26" s="778"/>
    </row>
    <row r="27" spans="1:22" customFormat="1" ht="21.9" customHeight="1">
      <c r="A27" s="858"/>
      <c r="B27" s="90" t="s">
        <v>272</v>
      </c>
      <c r="C27" s="376">
        <v>3</v>
      </c>
      <c r="D27" s="380" t="s">
        <v>485</v>
      </c>
      <c r="E27" s="381">
        <v>15.42</v>
      </c>
      <c r="F27" s="382">
        <v>60</v>
      </c>
      <c r="G27" s="177">
        <f t="shared" si="0"/>
        <v>2375</v>
      </c>
      <c r="H27" s="350">
        <f t="shared" si="3"/>
        <v>2547</v>
      </c>
      <c r="I27" s="178">
        <v>2375</v>
      </c>
      <c r="J27" s="178">
        <v>2547</v>
      </c>
      <c r="K27" s="405">
        <f t="shared" si="4"/>
        <v>1304</v>
      </c>
      <c r="L27" s="406">
        <f t="shared" si="5"/>
        <v>1484</v>
      </c>
      <c r="M27" s="870"/>
      <c r="N27" s="870"/>
      <c r="O27" s="271">
        <f>'Эл-ты панельных ограждений - 1'!D43</f>
        <v>4</v>
      </c>
      <c r="P27" s="161">
        <f>'Эл-ты панельных ограждений - 1'!F43</f>
        <v>6</v>
      </c>
      <c r="Q27" s="162">
        <f>'Эл-ты панельных ограждений - 1'!G43</f>
        <v>10.84</v>
      </c>
      <c r="R27" s="872"/>
      <c r="S27" s="163">
        <f>'Эл-ты панельных ограждений - 1'!I43</f>
        <v>1879</v>
      </c>
      <c r="U27" s="778"/>
      <c r="V27" s="778"/>
    </row>
    <row r="28" spans="1:22" customFormat="1" ht="21.9" customHeight="1">
      <c r="A28" s="858"/>
      <c r="B28" s="90" t="s">
        <v>273</v>
      </c>
      <c r="C28" s="376">
        <v>3</v>
      </c>
      <c r="D28" s="380" t="s">
        <v>485</v>
      </c>
      <c r="E28" s="381">
        <v>17.100000000000001</v>
      </c>
      <c r="F28" s="382">
        <v>60</v>
      </c>
      <c r="G28" s="177">
        <f t="shared" si="0"/>
        <v>2527</v>
      </c>
      <c r="H28" s="350">
        <f t="shared" si="3"/>
        <v>2718</v>
      </c>
      <c r="I28" s="178">
        <v>2527</v>
      </c>
      <c r="J28" s="178">
        <v>2718</v>
      </c>
      <c r="K28" s="405">
        <f t="shared" si="4"/>
        <v>1468</v>
      </c>
      <c r="L28" s="406">
        <f t="shared" si="5"/>
        <v>1683</v>
      </c>
      <c r="M28" s="870"/>
      <c r="N28" s="867" t="s">
        <v>183</v>
      </c>
      <c r="O28" s="93" t="e">
        <f>'Эл-ты панельных ограждений - 1'!#REF!</f>
        <v>#REF!</v>
      </c>
      <c r="P28" s="10" t="e">
        <f>'Эл-ты панельных ограждений - 1'!#REF!</f>
        <v>#REF!</v>
      </c>
      <c r="Q28" s="13" t="e">
        <f>'Эл-ты панельных ограждений - 1'!#REF!</f>
        <v>#REF!</v>
      </c>
      <c r="R28" s="873" t="e">
        <f>'Эл-ты панельных ограждений - 1'!#REF!</f>
        <v>#REF!</v>
      </c>
      <c r="S28" s="136" t="e">
        <f>'Эл-ты панельных ограждений - 1'!#REF!</f>
        <v>#REF!</v>
      </c>
      <c r="U28" s="778"/>
      <c r="V28" s="778"/>
    </row>
    <row r="29" spans="1:22" customFormat="1" ht="21.9" customHeight="1">
      <c r="A29" s="858"/>
      <c r="B29" s="90" t="s">
        <v>265</v>
      </c>
      <c r="C29" s="376">
        <v>3</v>
      </c>
      <c r="D29" s="380"/>
      <c r="E29" s="381">
        <v>18.79</v>
      </c>
      <c r="F29" s="382">
        <v>60</v>
      </c>
      <c r="G29" s="177">
        <f t="shared" si="0"/>
        <v>2776</v>
      </c>
      <c r="H29" s="350">
        <f t="shared" si="3"/>
        <v>2985</v>
      </c>
      <c r="I29" s="178">
        <v>2776</v>
      </c>
      <c r="J29" s="178">
        <v>2985</v>
      </c>
      <c r="K29" s="405">
        <f t="shared" si="4"/>
        <v>1520</v>
      </c>
      <c r="L29" s="406">
        <f t="shared" si="5"/>
        <v>1725</v>
      </c>
      <c r="M29" s="870"/>
      <c r="N29" s="868"/>
      <c r="O29" s="91" t="e">
        <f>'Эл-ты панельных ограждений - 1'!#REF!</f>
        <v>#REF!</v>
      </c>
      <c r="P29" s="16" t="e">
        <f>'Эл-ты панельных ограждений - 1'!#REF!</f>
        <v>#REF!</v>
      </c>
      <c r="Q29" s="15" t="e">
        <f>'Эл-ты панельных ограждений - 1'!#REF!</f>
        <v>#REF!</v>
      </c>
      <c r="R29" s="874"/>
      <c r="S29" s="138" t="e">
        <f>'Эл-ты панельных ограждений - 1'!#REF!</f>
        <v>#REF!</v>
      </c>
      <c r="U29" s="778"/>
      <c r="V29" s="778"/>
    </row>
    <row r="30" spans="1:22" customFormat="1" ht="21.9" customHeight="1">
      <c r="A30" s="858"/>
      <c r="B30" s="90" t="s">
        <v>275</v>
      </c>
      <c r="C30" s="376">
        <v>4</v>
      </c>
      <c r="D30" s="380" t="s">
        <v>488</v>
      </c>
      <c r="E30" s="381">
        <v>20.37</v>
      </c>
      <c r="F30" s="382">
        <v>60</v>
      </c>
      <c r="G30" s="177">
        <f t="shared" si="0"/>
        <v>3010</v>
      </c>
      <c r="H30" s="350">
        <f t="shared" si="3"/>
        <v>3237</v>
      </c>
      <c r="I30" s="178">
        <v>3010</v>
      </c>
      <c r="J30" s="178">
        <v>3237</v>
      </c>
      <c r="K30" s="405">
        <f t="shared" si="4"/>
        <v>1661</v>
      </c>
      <c r="L30" s="406">
        <f t="shared" si="5"/>
        <v>1986</v>
      </c>
      <c r="M30" s="870"/>
      <c r="N30" s="867" t="s">
        <v>185</v>
      </c>
      <c r="O30" s="125">
        <f>'Эл-ты панельных ограждений - 1'!D44</f>
        <v>4</v>
      </c>
      <c r="P30" s="126">
        <f>'Эл-ты панельных ограждений - 1'!F44</f>
        <v>6</v>
      </c>
      <c r="Q30" s="127">
        <f>'Эл-ты панельных ограждений - 1'!G44</f>
        <v>19.2</v>
      </c>
      <c r="R30" s="873">
        <f>'Эл-ты панельных ограждений - 1'!H44</f>
        <v>54</v>
      </c>
      <c r="S30" s="164">
        <f>'Эл-ты панельных ограждений - 1'!I44</f>
        <v>3355</v>
      </c>
      <c r="U30" s="778"/>
      <c r="V30" s="778"/>
    </row>
    <row r="31" spans="1:22" customFormat="1" ht="21.9" customHeight="1">
      <c r="A31" s="858"/>
      <c r="B31" s="90" t="s">
        <v>266</v>
      </c>
      <c r="C31" s="376">
        <v>4</v>
      </c>
      <c r="D31" s="380"/>
      <c r="E31" s="381">
        <v>22.05</v>
      </c>
      <c r="F31" s="382">
        <v>60</v>
      </c>
      <c r="G31" s="177">
        <f t="shared" si="0"/>
        <v>3258</v>
      </c>
      <c r="H31" s="350">
        <f t="shared" si="3"/>
        <v>3503</v>
      </c>
      <c r="I31" s="178">
        <v>3258</v>
      </c>
      <c r="J31" s="178">
        <v>3503</v>
      </c>
      <c r="K31" s="405">
        <f>IF(I31&gt;0,ROUND(((G31+S12+($S$34*P12))/2.5),0),"-")</f>
        <v>1760</v>
      </c>
      <c r="L31" s="406">
        <f t="shared" si="5"/>
        <v>2093</v>
      </c>
      <c r="M31" s="870"/>
      <c r="N31" s="868"/>
      <c r="O31" s="91">
        <f>'Эл-ты панельных ограждений - 1'!D45</f>
        <v>5</v>
      </c>
      <c r="P31" s="16">
        <f>'Эл-ты панельных ограждений - 1'!F45</f>
        <v>8</v>
      </c>
      <c r="Q31" s="15">
        <f>'Эл-ты панельных ограждений - 1'!G45</f>
        <v>24</v>
      </c>
      <c r="R31" s="874"/>
      <c r="S31" s="138">
        <f>'Эл-ты панельных ограждений - 1'!I45</f>
        <v>4282</v>
      </c>
      <c r="U31" s="778"/>
      <c r="V31" s="778"/>
    </row>
    <row r="32" spans="1:22" customFormat="1" ht="21.9" customHeight="1">
      <c r="A32" s="858"/>
      <c r="B32" s="90" t="s">
        <v>277</v>
      </c>
      <c r="C32" s="376">
        <v>4</v>
      </c>
      <c r="D32" s="380" t="s">
        <v>488</v>
      </c>
      <c r="E32" s="381">
        <v>23.74</v>
      </c>
      <c r="F32" s="382">
        <v>60</v>
      </c>
      <c r="G32" s="177">
        <f t="shared" si="0"/>
        <v>3507</v>
      </c>
      <c r="H32" s="350">
        <f t="shared" si="3"/>
        <v>3770</v>
      </c>
      <c r="I32" s="178">
        <v>3507</v>
      </c>
      <c r="J32" s="178">
        <v>3770</v>
      </c>
      <c r="K32" s="405">
        <f>IF(I32&gt;0,ROUND(((G32+S13+($S$34*P13))/2.5),0),"-")</f>
        <v>1927</v>
      </c>
      <c r="L32" s="406">
        <f>IF(I32&gt;0,ROUND(((H32+S26+($S$34*P26))/2.5),0),"-")</f>
        <v>2200</v>
      </c>
      <c r="M32" s="870"/>
      <c r="N32" s="867" t="s">
        <v>30</v>
      </c>
      <c r="O32" s="90">
        <f>'Эл-ты панельных ограждений - 1'!D52</f>
        <v>4</v>
      </c>
      <c r="P32" s="11">
        <f>'Эл-ты панельных ограждений - 1'!F52</f>
        <v>6</v>
      </c>
      <c r="Q32" s="14">
        <f>'Эл-ты панельных ограждений - 1'!G52</f>
        <v>15.52</v>
      </c>
      <c r="R32" s="873">
        <f>'Эл-ты панельных ограждений - 1'!H52</f>
        <v>0</v>
      </c>
      <c r="S32" s="137">
        <f>'Эл-ты панельных ограждений - 1'!I52</f>
        <v>2793</v>
      </c>
      <c r="U32" s="778"/>
      <c r="V32" s="778"/>
    </row>
    <row r="33" spans="1:22" customFormat="1" ht="21.9" customHeight="1">
      <c r="A33" s="858"/>
      <c r="B33" s="125" t="s">
        <v>267</v>
      </c>
      <c r="C33" s="387">
        <v>4</v>
      </c>
      <c r="D33" s="377"/>
      <c r="E33" s="388">
        <v>24.31</v>
      </c>
      <c r="F33" s="389">
        <v>60</v>
      </c>
      <c r="G33" s="177">
        <f t="shared" si="0"/>
        <v>3597</v>
      </c>
      <c r="H33" s="350">
        <f t="shared" si="3"/>
        <v>3866</v>
      </c>
      <c r="I33" s="178">
        <v>3597</v>
      </c>
      <c r="J33" s="178">
        <v>3866</v>
      </c>
      <c r="K33" s="405">
        <f>IF(I33&gt;0,ROUND(((G33+S15+($S$34*P15))/2.5),0),"-")</f>
        <v>2369</v>
      </c>
      <c r="L33" s="406">
        <f>IF(I33&gt;0,ROUND(((H33+S32+($S$34*P32))/2.5),0),"-")</f>
        <v>2800</v>
      </c>
      <c r="M33" s="868"/>
      <c r="N33" s="868"/>
      <c r="O33" s="91">
        <f>'Эл-ты панельных ограждений - 1'!D53</f>
        <v>5</v>
      </c>
      <c r="P33" s="16">
        <f>'Эл-ты панельных ограждений - 1'!F53</f>
        <v>8</v>
      </c>
      <c r="Q33" s="15">
        <f>'Эл-ты панельных ограждений - 1'!G53</f>
        <v>19.399999999999999</v>
      </c>
      <c r="R33" s="874"/>
      <c r="S33" s="138">
        <f>'Эл-ты панельных ограждений - 1'!I53</f>
        <v>3492</v>
      </c>
      <c r="U33" s="778"/>
      <c r="V33" s="778"/>
    </row>
    <row r="34" spans="1:22" customFormat="1" ht="21.9" customHeight="1">
      <c r="A34" s="858"/>
      <c r="B34" s="90" t="s">
        <v>268</v>
      </c>
      <c r="C34" s="376">
        <v>4</v>
      </c>
      <c r="D34" s="380"/>
      <c r="E34" s="381">
        <v>25.92</v>
      </c>
      <c r="F34" s="382">
        <v>60</v>
      </c>
      <c r="G34" s="177">
        <f t="shared" si="0"/>
        <v>3835</v>
      </c>
      <c r="H34" s="350">
        <f t="shared" si="3"/>
        <v>4122</v>
      </c>
      <c r="I34" s="178">
        <v>3835</v>
      </c>
      <c r="J34" s="178">
        <v>4122</v>
      </c>
      <c r="K34" s="405">
        <f>IF(I34&gt;0,ROUND(((G34+S15+($S$34*P15))/2.5),0),"-")</f>
        <v>2464</v>
      </c>
      <c r="L34" s="406">
        <f>IF(I34&gt;0,ROUND(((H34+S32+($S$34*P32))/2.5),0),"-")</f>
        <v>2903</v>
      </c>
      <c r="M34" s="880" t="s">
        <v>55</v>
      </c>
      <c r="N34" s="881"/>
      <c r="O34" s="882"/>
      <c r="P34" s="889" t="s">
        <v>209</v>
      </c>
      <c r="Q34" s="892">
        <f>'Эл-ты панельных ограждений - 1'!G54</f>
        <v>0.05</v>
      </c>
      <c r="R34" s="871">
        <f>'Эл-ты панельных ограждений - 1'!H54</f>
        <v>100</v>
      </c>
      <c r="S34" s="876">
        <f>'Эл-ты панельных ограждений - 1'!I54</f>
        <v>57</v>
      </c>
      <c r="U34" s="778"/>
      <c r="V34" s="778"/>
    </row>
    <row r="35" spans="1:22" customFormat="1" ht="21.9" customHeight="1">
      <c r="A35" s="858"/>
      <c r="B35" s="90" t="s">
        <v>269</v>
      </c>
      <c r="C35" s="376">
        <v>4</v>
      </c>
      <c r="D35" s="380"/>
      <c r="E35" s="381">
        <v>27.53</v>
      </c>
      <c r="F35" s="382">
        <v>60</v>
      </c>
      <c r="G35" s="177">
        <f t="shared" si="0"/>
        <v>4245</v>
      </c>
      <c r="H35" s="350">
        <f t="shared" si="3"/>
        <v>4551</v>
      </c>
      <c r="I35" s="178">
        <v>4245</v>
      </c>
      <c r="J35" s="178">
        <v>4551</v>
      </c>
      <c r="K35" s="405">
        <f>IF(I35&gt;0,ROUND(((G35+S15+($S$34*P15))/2.5),0),"-")</f>
        <v>2628</v>
      </c>
      <c r="L35" s="406">
        <f>IF(I35&gt;0,ROUND(((H35+S32+($S$34*P32))/2.5),0),"-")</f>
        <v>3074</v>
      </c>
      <c r="M35" s="883"/>
      <c r="N35" s="884"/>
      <c r="O35" s="885"/>
      <c r="P35" s="890"/>
      <c r="Q35" s="893"/>
      <c r="R35" s="872"/>
      <c r="S35" s="877"/>
      <c r="U35" s="778"/>
      <c r="V35" s="778"/>
    </row>
    <row r="36" spans="1:22" customFormat="1" ht="21.9" customHeight="1">
      <c r="A36" s="859"/>
      <c r="B36" s="91" t="s">
        <v>270</v>
      </c>
      <c r="C36" s="390">
        <v>5</v>
      </c>
      <c r="D36" s="391"/>
      <c r="E36" s="392">
        <v>30.66</v>
      </c>
      <c r="F36" s="393">
        <v>60</v>
      </c>
      <c r="G36" s="348">
        <f t="shared" si="0"/>
        <v>4728</v>
      </c>
      <c r="H36" s="372">
        <f t="shared" si="3"/>
        <v>5070</v>
      </c>
      <c r="I36" s="349">
        <v>4728</v>
      </c>
      <c r="J36" s="349">
        <v>5070</v>
      </c>
      <c r="K36" s="407">
        <f>IF(I36&gt;0,ROUND(((G36+S16+($S$34*P16))/2.5),0),"-")</f>
        <v>3065</v>
      </c>
      <c r="L36" s="408">
        <f>IF(I36&gt;0,ROUND(((H36+S33+($S$34*P33))/2.5),0),"-")</f>
        <v>3607</v>
      </c>
      <c r="M36" s="886"/>
      <c r="N36" s="887"/>
      <c r="O36" s="888"/>
      <c r="P36" s="891"/>
      <c r="Q36" s="894"/>
      <c r="R36" s="879"/>
      <c r="S36" s="878"/>
      <c r="U36" s="778"/>
      <c r="V36" s="778"/>
    </row>
    <row r="37" spans="1:22" customFormat="1" ht="21.9" customHeight="1">
      <c r="A37" s="857" t="s">
        <v>553</v>
      </c>
      <c r="B37" s="93" t="s">
        <v>261</v>
      </c>
      <c r="C37" s="379">
        <v>2</v>
      </c>
      <c r="D37" s="394"/>
      <c r="E37" s="378">
        <v>10.33</v>
      </c>
      <c r="F37" s="379">
        <v>100</v>
      </c>
      <c r="G37" s="373">
        <f t="shared" si="0"/>
        <v>1937</v>
      </c>
      <c r="H37" s="351">
        <f t="shared" si="3"/>
        <v>2036</v>
      </c>
      <c r="I37" s="180">
        <v>1937</v>
      </c>
      <c r="J37" s="180">
        <v>2036</v>
      </c>
      <c r="K37" s="403">
        <f t="shared" ref="K37:K46" si="6">ROUND(((G37+S4+($S$34*P4))/2.5),0)</f>
        <v>999</v>
      </c>
      <c r="L37" s="404">
        <f t="shared" ref="L37:L46" si="7">ROUND(((H37+S17+($S$34*P17))/2.5),0)</f>
        <v>1092</v>
      </c>
      <c r="M37" s="367"/>
      <c r="N37" s="367"/>
      <c r="O37" s="367"/>
      <c r="P37" s="368"/>
      <c r="Q37" s="369"/>
      <c r="R37" s="370"/>
      <c r="S37" s="371"/>
      <c r="U37" s="778"/>
      <c r="V37" s="778"/>
    </row>
    <row r="38" spans="1:22" customFormat="1" ht="21.9" customHeight="1">
      <c r="A38" s="858"/>
      <c r="B38" s="181" t="s">
        <v>262</v>
      </c>
      <c r="C38" s="389">
        <v>2</v>
      </c>
      <c r="D38" s="395"/>
      <c r="E38" s="388">
        <v>12.79</v>
      </c>
      <c r="F38" s="389">
        <v>100</v>
      </c>
      <c r="G38" s="201">
        <f t="shared" si="0"/>
        <v>2398</v>
      </c>
      <c r="H38" s="350">
        <f t="shared" si="3"/>
        <v>2518</v>
      </c>
      <c r="I38" s="178">
        <v>2398</v>
      </c>
      <c r="J38" s="178">
        <v>2518</v>
      </c>
      <c r="K38" s="405">
        <f t="shared" si="6"/>
        <v>1215</v>
      </c>
      <c r="L38" s="406">
        <f t="shared" si="7"/>
        <v>1327</v>
      </c>
      <c r="M38" s="367"/>
      <c r="N38" s="367"/>
      <c r="O38" s="367"/>
      <c r="P38" s="368"/>
      <c r="Q38" s="369"/>
      <c r="R38" s="370"/>
      <c r="S38" s="371"/>
      <c r="U38" s="778"/>
      <c r="V38" s="778"/>
    </row>
    <row r="39" spans="1:22" customFormat="1" ht="21.9" customHeight="1">
      <c r="A39" s="858"/>
      <c r="B39" s="181" t="s">
        <v>271</v>
      </c>
      <c r="C39" s="389">
        <v>2</v>
      </c>
      <c r="D39" s="395"/>
      <c r="E39" s="388">
        <v>15.24</v>
      </c>
      <c r="F39" s="389">
        <v>50</v>
      </c>
      <c r="G39" s="201">
        <f t="shared" si="0"/>
        <v>2547</v>
      </c>
      <c r="H39" s="350">
        <f t="shared" si="3"/>
        <v>2692</v>
      </c>
      <c r="I39" s="178">
        <v>2547</v>
      </c>
      <c r="J39" s="178">
        <v>2692</v>
      </c>
      <c r="K39" s="405">
        <f t="shared" si="6"/>
        <v>1288</v>
      </c>
      <c r="L39" s="406">
        <f t="shared" si="7"/>
        <v>1430</v>
      </c>
      <c r="M39" s="367"/>
      <c r="N39" s="367"/>
      <c r="O39" s="367"/>
      <c r="P39" s="368"/>
      <c r="Q39" s="369"/>
      <c r="R39" s="370"/>
      <c r="S39" s="371"/>
      <c r="U39" s="778"/>
      <c r="V39" s="778"/>
    </row>
    <row r="40" spans="1:22" customFormat="1" ht="21.9" customHeight="1">
      <c r="A40" s="858"/>
      <c r="B40" s="181" t="s">
        <v>263</v>
      </c>
      <c r="C40" s="389">
        <v>2</v>
      </c>
      <c r="D40" s="395"/>
      <c r="E40" s="388">
        <v>17.690000000000001</v>
      </c>
      <c r="F40" s="389">
        <v>50</v>
      </c>
      <c r="G40" s="201">
        <f t="shared" si="0"/>
        <v>2956</v>
      </c>
      <c r="H40" s="350">
        <f t="shared" si="3"/>
        <v>3126</v>
      </c>
      <c r="I40" s="178">
        <v>2956</v>
      </c>
      <c r="J40" s="178">
        <v>3126</v>
      </c>
      <c r="K40" s="405">
        <f t="shared" si="6"/>
        <v>1482</v>
      </c>
      <c r="L40" s="406">
        <f t="shared" si="7"/>
        <v>1645</v>
      </c>
      <c r="M40" s="367"/>
      <c r="N40" s="367"/>
      <c r="O40" s="367"/>
      <c r="P40" s="368"/>
      <c r="Q40" s="369"/>
      <c r="R40" s="370"/>
      <c r="S40" s="371"/>
      <c r="U40" s="778"/>
      <c r="V40" s="778"/>
    </row>
    <row r="41" spans="1:22" customFormat="1" ht="21.9" customHeight="1">
      <c r="A41" s="858"/>
      <c r="B41" s="181" t="s">
        <v>264</v>
      </c>
      <c r="C41" s="389">
        <v>2</v>
      </c>
      <c r="D41" s="395"/>
      <c r="E41" s="388">
        <v>20.149999999999999</v>
      </c>
      <c r="F41" s="389">
        <v>50</v>
      </c>
      <c r="G41" s="374">
        <f t="shared" si="0"/>
        <v>3368</v>
      </c>
      <c r="H41" s="350">
        <f t="shared" si="3"/>
        <v>3561</v>
      </c>
      <c r="I41" s="178">
        <v>3368</v>
      </c>
      <c r="J41" s="178">
        <v>3561</v>
      </c>
      <c r="K41" s="405">
        <f t="shared" si="6"/>
        <v>1664</v>
      </c>
      <c r="L41" s="406">
        <f t="shared" si="7"/>
        <v>1859</v>
      </c>
      <c r="M41" s="367"/>
      <c r="N41" s="367"/>
      <c r="O41" s="367"/>
      <c r="P41" s="368"/>
      <c r="Q41" s="369"/>
      <c r="R41" s="370"/>
      <c r="S41" s="371"/>
      <c r="U41" s="778"/>
      <c r="V41" s="778"/>
    </row>
    <row r="42" spans="1:22" customFormat="1" ht="21.9" customHeight="1">
      <c r="A42" s="858"/>
      <c r="B42" s="90" t="s">
        <v>272</v>
      </c>
      <c r="C42" s="382">
        <v>3</v>
      </c>
      <c r="D42" s="396"/>
      <c r="E42" s="381">
        <v>22.45</v>
      </c>
      <c r="F42" s="382">
        <v>50</v>
      </c>
      <c r="G42" s="195">
        <f t="shared" si="0"/>
        <v>3751</v>
      </c>
      <c r="H42" s="350">
        <f t="shared" si="3"/>
        <v>3965</v>
      </c>
      <c r="I42" s="178">
        <v>3751</v>
      </c>
      <c r="J42" s="178">
        <v>3965</v>
      </c>
      <c r="K42" s="405">
        <f t="shared" si="6"/>
        <v>1854</v>
      </c>
      <c r="L42" s="406">
        <f t="shared" si="7"/>
        <v>2052</v>
      </c>
      <c r="M42" s="367"/>
      <c r="N42" s="367"/>
      <c r="O42" s="367"/>
      <c r="P42" s="368"/>
      <c r="Q42" s="369"/>
      <c r="R42" s="370"/>
      <c r="S42" s="371"/>
      <c r="U42" s="778"/>
      <c r="V42" s="778"/>
    </row>
    <row r="43" spans="1:22" customFormat="1" ht="21.9" customHeight="1">
      <c r="A43" s="858"/>
      <c r="B43" s="90" t="s">
        <v>273</v>
      </c>
      <c r="C43" s="397">
        <v>3</v>
      </c>
      <c r="D43" s="398"/>
      <c r="E43" s="399">
        <v>24.91</v>
      </c>
      <c r="F43" s="397">
        <v>50</v>
      </c>
      <c r="G43" s="195">
        <f t="shared" si="0"/>
        <v>3995</v>
      </c>
      <c r="H43" s="350">
        <f t="shared" si="3"/>
        <v>4232</v>
      </c>
      <c r="I43" s="178">
        <v>3995</v>
      </c>
      <c r="J43" s="178">
        <v>4232</v>
      </c>
      <c r="K43" s="405">
        <f t="shared" si="6"/>
        <v>2055</v>
      </c>
      <c r="L43" s="406">
        <f t="shared" si="7"/>
        <v>2288</v>
      </c>
      <c r="M43" s="367"/>
      <c r="N43" s="367"/>
      <c r="O43" s="367"/>
      <c r="P43" s="368"/>
      <c r="Q43" s="369"/>
      <c r="R43" s="370"/>
      <c r="S43" s="371"/>
      <c r="U43" s="778"/>
      <c r="V43" s="778"/>
    </row>
    <row r="44" spans="1:22" customFormat="1" ht="21.9" customHeight="1">
      <c r="A44" s="858"/>
      <c r="B44" s="90" t="s">
        <v>265</v>
      </c>
      <c r="C44" s="382">
        <v>3</v>
      </c>
      <c r="D44" s="396"/>
      <c r="E44" s="381">
        <v>27.36</v>
      </c>
      <c r="F44" s="382">
        <v>50</v>
      </c>
      <c r="G44" s="195">
        <f t="shared" si="0"/>
        <v>4386</v>
      </c>
      <c r="H44" s="350">
        <f t="shared" si="3"/>
        <v>4649</v>
      </c>
      <c r="I44" s="178">
        <v>4386</v>
      </c>
      <c r="J44" s="178">
        <v>4649</v>
      </c>
      <c r="K44" s="405">
        <f t="shared" si="6"/>
        <v>2164</v>
      </c>
      <c r="L44" s="406">
        <f t="shared" si="7"/>
        <v>2391</v>
      </c>
      <c r="M44" s="367"/>
      <c r="N44" s="367"/>
      <c r="O44" s="367"/>
      <c r="P44" s="368"/>
      <c r="Q44" s="369"/>
      <c r="R44" s="370"/>
      <c r="S44" s="371"/>
      <c r="U44" s="778"/>
      <c r="V44" s="778"/>
    </row>
    <row r="45" spans="1:22" customFormat="1" ht="21.9" customHeight="1">
      <c r="A45" s="858"/>
      <c r="B45" s="90" t="s">
        <v>275</v>
      </c>
      <c r="C45" s="389">
        <v>4</v>
      </c>
      <c r="D45" s="395"/>
      <c r="E45" s="388">
        <v>29.66</v>
      </c>
      <c r="F45" s="389">
        <v>50</v>
      </c>
      <c r="G45" s="195">
        <f t="shared" si="0"/>
        <v>4755</v>
      </c>
      <c r="H45" s="350">
        <f t="shared" si="3"/>
        <v>5036</v>
      </c>
      <c r="I45" s="178">
        <v>4755</v>
      </c>
      <c r="J45" s="178">
        <v>5036</v>
      </c>
      <c r="K45" s="405">
        <f t="shared" si="6"/>
        <v>2359</v>
      </c>
      <c r="L45" s="406">
        <f t="shared" si="7"/>
        <v>2706</v>
      </c>
      <c r="M45" s="367"/>
      <c r="N45" s="367"/>
      <c r="O45" s="367"/>
      <c r="P45" s="368"/>
      <c r="Q45" s="369"/>
      <c r="R45" s="370"/>
      <c r="S45" s="371"/>
      <c r="U45" s="778"/>
      <c r="V45" s="778"/>
    </row>
    <row r="46" spans="1:22" customFormat="1" ht="21.9" customHeight="1">
      <c r="A46" s="858"/>
      <c r="B46" s="90" t="s">
        <v>266</v>
      </c>
      <c r="C46" s="389">
        <v>4</v>
      </c>
      <c r="D46" s="395"/>
      <c r="E46" s="388">
        <v>32.119999999999997</v>
      </c>
      <c r="F46" s="389">
        <v>50</v>
      </c>
      <c r="G46" s="195">
        <f t="shared" si="0"/>
        <v>5151</v>
      </c>
      <c r="H46" s="350">
        <f t="shared" si="3"/>
        <v>5456</v>
      </c>
      <c r="I46" s="178">
        <v>5151</v>
      </c>
      <c r="J46" s="178">
        <v>5456</v>
      </c>
      <c r="K46" s="405">
        <f t="shared" si="6"/>
        <v>2585</v>
      </c>
      <c r="L46" s="406">
        <f t="shared" si="7"/>
        <v>2874</v>
      </c>
      <c r="M46" s="367"/>
      <c r="N46" s="367"/>
      <c r="O46" s="367"/>
      <c r="P46" s="368"/>
      <c r="Q46" s="369"/>
      <c r="R46" s="370"/>
      <c r="S46" s="371"/>
      <c r="U46" s="778"/>
      <c r="V46" s="778"/>
    </row>
    <row r="47" spans="1:22" customFormat="1" ht="21.9" customHeight="1">
      <c r="A47" s="858"/>
      <c r="B47" s="90" t="s">
        <v>277</v>
      </c>
      <c r="C47" s="389">
        <v>4</v>
      </c>
      <c r="D47" s="395"/>
      <c r="E47" s="388">
        <v>34.57</v>
      </c>
      <c r="F47" s="389">
        <v>50</v>
      </c>
      <c r="G47" s="195">
        <f t="shared" si="0"/>
        <v>5542</v>
      </c>
      <c r="H47" s="350">
        <f t="shared" si="3"/>
        <v>5871</v>
      </c>
      <c r="I47" s="178">
        <v>5542</v>
      </c>
      <c r="J47" s="178">
        <v>5871</v>
      </c>
      <c r="K47" s="405">
        <f>ROUND(((G47+S13+($S$34*P13))/2.5),0)</f>
        <v>2741</v>
      </c>
      <c r="L47" s="406">
        <f>ROUND(((H47+S26+($S$34*P26))/2.5),0)</f>
        <v>3040</v>
      </c>
      <c r="M47" s="367"/>
      <c r="N47" s="367"/>
      <c r="O47" s="367"/>
      <c r="P47" s="368"/>
      <c r="Q47" s="369"/>
      <c r="R47" s="370"/>
      <c r="S47" s="371"/>
      <c r="U47" s="778"/>
      <c r="V47" s="778"/>
    </row>
    <row r="48" spans="1:22" customFormat="1" ht="21.9" customHeight="1">
      <c r="A48" s="858"/>
      <c r="B48" s="90" t="s">
        <v>267</v>
      </c>
      <c r="C48" s="389">
        <v>4</v>
      </c>
      <c r="D48" s="395"/>
      <c r="E48" s="388">
        <v>35.409999999999997</v>
      </c>
      <c r="F48" s="389">
        <v>50</v>
      </c>
      <c r="G48" s="195">
        <f t="shared" si="0"/>
        <v>5685</v>
      </c>
      <c r="H48" s="350">
        <f t="shared" si="3"/>
        <v>6021</v>
      </c>
      <c r="I48" s="178">
        <v>5685</v>
      </c>
      <c r="J48" s="178">
        <v>6021</v>
      </c>
      <c r="K48" s="405">
        <f>ROUND(((G48+S15+($S$34*P15))/2.5),0)</f>
        <v>3204</v>
      </c>
      <c r="L48" s="406">
        <f>ROUND(((H48+S32+($S$34*P32))/2.5),0)</f>
        <v>3662</v>
      </c>
      <c r="M48" s="367"/>
      <c r="N48" s="367"/>
      <c r="O48" s="367"/>
      <c r="P48" s="368"/>
      <c r="Q48" s="369"/>
      <c r="R48" s="370"/>
      <c r="S48" s="371"/>
      <c r="U48" s="778"/>
      <c r="V48" s="778"/>
    </row>
    <row r="49" spans="1:22" customFormat="1" ht="21.9" customHeight="1">
      <c r="A49" s="858"/>
      <c r="B49" s="90" t="s">
        <v>268</v>
      </c>
      <c r="C49" s="389">
        <v>4</v>
      </c>
      <c r="D49" s="395"/>
      <c r="E49" s="388">
        <v>37.75</v>
      </c>
      <c r="F49" s="389">
        <v>50</v>
      </c>
      <c r="G49" s="195">
        <f t="shared" si="0"/>
        <v>6061</v>
      </c>
      <c r="H49" s="350">
        <f t="shared" si="3"/>
        <v>6421</v>
      </c>
      <c r="I49" s="178">
        <v>6061</v>
      </c>
      <c r="J49" s="178">
        <v>6421</v>
      </c>
      <c r="K49" s="405">
        <f>ROUND(((G49+S15+($S$34*P15))/2.5),0)</f>
        <v>3354</v>
      </c>
      <c r="L49" s="406">
        <f>ROUND(((H49+S32+($S$34*P32))/2.5),0)</f>
        <v>3822</v>
      </c>
      <c r="M49" s="367"/>
      <c r="N49" s="367"/>
      <c r="O49" s="367"/>
      <c r="P49" s="368"/>
      <c r="Q49" s="369"/>
      <c r="R49" s="370"/>
      <c r="S49" s="371"/>
      <c r="U49" s="778"/>
      <c r="V49" s="778"/>
    </row>
    <row r="50" spans="1:22" customFormat="1" ht="21.9" customHeight="1">
      <c r="A50" s="858"/>
      <c r="B50" s="90" t="s">
        <v>269</v>
      </c>
      <c r="C50" s="382">
        <v>4</v>
      </c>
      <c r="D50" s="396"/>
      <c r="E50" s="381">
        <v>40.1</v>
      </c>
      <c r="F50" s="382">
        <v>50</v>
      </c>
      <c r="G50" s="195">
        <f t="shared" si="0"/>
        <v>6711</v>
      </c>
      <c r="H50" s="350">
        <f t="shared" si="3"/>
        <v>7092</v>
      </c>
      <c r="I50" s="178">
        <v>6711</v>
      </c>
      <c r="J50" s="178">
        <v>7092</v>
      </c>
      <c r="K50" s="405">
        <f>ROUND(((G50+S15+($S$34*P15))/2.5),0)</f>
        <v>3614</v>
      </c>
      <c r="L50" s="406">
        <f>ROUND(((H50+S32+($S$34*P32))/2.5),0)</f>
        <v>4091</v>
      </c>
      <c r="M50" s="367"/>
      <c r="N50" s="367"/>
      <c r="O50" s="367"/>
      <c r="P50" s="368"/>
      <c r="Q50" s="369"/>
      <c r="R50" s="370"/>
      <c r="S50" s="371"/>
      <c r="U50" s="778"/>
      <c r="V50" s="778"/>
    </row>
    <row r="51" spans="1:22" customFormat="1" ht="21.9" customHeight="1">
      <c r="A51" s="859"/>
      <c r="B51" s="91" t="s">
        <v>270</v>
      </c>
      <c r="C51" s="400">
        <v>5</v>
      </c>
      <c r="D51" s="401"/>
      <c r="E51" s="402">
        <v>44.65</v>
      </c>
      <c r="F51" s="400">
        <v>50</v>
      </c>
      <c r="G51" s="196">
        <f t="shared" si="0"/>
        <v>7385</v>
      </c>
      <c r="H51" s="372">
        <f t="shared" si="3"/>
        <v>7895</v>
      </c>
      <c r="I51" s="349">
        <v>7385</v>
      </c>
      <c r="J51" s="349">
        <v>7895</v>
      </c>
      <c r="K51" s="407">
        <f>ROUND(((G51+S16+($S$34*P16))/2.5),0)</f>
        <v>4128</v>
      </c>
      <c r="L51" s="408">
        <f>ROUND(((H51+S33+($S$34*P33))/2.5),0)</f>
        <v>4737</v>
      </c>
      <c r="M51" s="367"/>
      <c r="N51" s="367"/>
      <c r="O51" s="367"/>
      <c r="P51" s="368"/>
      <c r="Q51" s="369"/>
      <c r="R51" s="370"/>
      <c r="S51" s="371"/>
      <c r="U51" s="778"/>
      <c r="V51" s="778"/>
    </row>
    <row r="52" spans="1:22" customFormat="1" ht="43.5" customHeight="1">
      <c r="A52" s="860" t="s">
        <v>293</v>
      </c>
      <c r="B52" s="860"/>
      <c r="C52" s="860"/>
      <c r="D52" s="860"/>
      <c r="E52" s="860"/>
      <c r="F52" s="860"/>
      <c r="G52" s="860"/>
      <c r="H52" s="860"/>
      <c r="I52" s="860"/>
      <c r="J52" s="860"/>
      <c r="K52" s="860"/>
      <c r="L52" s="860"/>
      <c r="M52" s="367"/>
      <c r="N52" s="367"/>
      <c r="O52" s="367"/>
      <c r="P52" s="368"/>
      <c r="Q52" s="369"/>
      <c r="R52" s="370"/>
      <c r="S52" s="371"/>
      <c r="U52" s="8"/>
      <c r="V52" s="8"/>
    </row>
    <row r="53" spans="1:22" customFormat="1" ht="21.9" customHeight="1">
      <c r="A53" s="353" t="s">
        <v>280</v>
      </c>
      <c r="B53" s="9"/>
      <c r="C53" s="9"/>
      <c r="D53" s="9"/>
      <c r="E53" s="9"/>
      <c r="F53" s="1"/>
      <c r="G53" s="354"/>
      <c r="H53" s="354"/>
      <c r="I53" s="354"/>
      <c r="J53" s="354"/>
      <c r="K53" s="354"/>
      <c r="L53" s="354"/>
      <c r="M53" s="367"/>
      <c r="N53" s="367"/>
      <c r="O53" s="367"/>
      <c r="P53" s="368"/>
      <c r="Q53" s="369"/>
      <c r="R53" s="370"/>
      <c r="S53" s="371"/>
      <c r="U53" s="8"/>
      <c r="V53" s="8"/>
    </row>
    <row r="54" spans="1:22" customFormat="1" ht="21.9" customHeight="1">
      <c r="A54" s="352" t="s">
        <v>279</v>
      </c>
      <c r="B54" s="62"/>
      <c r="C54" s="62"/>
      <c r="D54" s="62"/>
      <c r="E54" s="62"/>
      <c r="F54" s="354"/>
      <c r="G54" s="354"/>
      <c r="H54" s="354"/>
      <c r="I54" s="354"/>
      <c r="J54" s="354"/>
      <c r="K54" s="354"/>
      <c r="L54" s="354"/>
      <c r="M54" s="367"/>
      <c r="N54" s="367"/>
      <c r="O54" s="367"/>
      <c r="P54" s="368"/>
      <c r="Q54" s="369"/>
      <c r="R54" s="370"/>
      <c r="S54" s="371"/>
      <c r="U54" s="8"/>
      <c r="V54" s="8"/>
    </row>
    <row r="55" spans="1:22" customFormat="1" ht="21.9" customHeight="1">
      <c r="A55" s="332" t="s">
        <v>299</v>
      </c>
      <c r="B55" s="62"/>
      <c r="C55" s="62"/>
      <c r="D55" s="62"/>
      <c r="E55" s="62"/>
      <c r="F55" s="354"/>
      <c r="G55" s="354"/>
      <c r="H55" s="354"/>
      <c r="I55" s="354"/>
      <c r="J55" s="354"/>
      <c r="K55" s="354"/>
      <c r="L55" s="354"/>
      <c r="M55" s="861"/>
      <c r="N55" s="861"/>
      <c r="O55" s="861"/>
      <c r="P55" s="862"/>
      <c r="Q55" s="863"/>
      <c r="R55" s="863"/>
      <c r="S55" s="864"/>
      <c r="U55" s="8"/>
      <c r="V55" s="8"/>
    </row>
    <row r="56" spans="1:22" customFormat="1" ht="21.9" customHeight="1">
      <c r="A56" s="332" t="s">
        <v>300</v>
      </c>
      <c r="B56" s="62"/>
      <c r="C56" s="62"/>
      <c r="D56" s="62"/>
      <c r="E56" s="62"/>
      <c r="F56" s="1"/>
      <c r="G56" s="354"/>
      <c r="H56" s="354"/>
      <c r="I56" s="354"/>
      <c r="J56" s="354"/>
      <c r="K56" s="354"/>
      <c r="L56" s="354"/>
      <c r="M56" s="861"/>
      <c r="N56" s="861"/>
      <c r="O56" s="861"/>
      <c r="P56" s="862"/>
      <c r="Q56" s="863"/>
      <c r="R56" s="863"/>
      <c r="S56" s="864"/>
      <c r="U56" s="8"/>
      <c r="V56" s="8"/>
    </row>
    <row r="57" spans="1:22" customFormat="1" ht="21.9" customHeight="1">
      <c r="A57" s="355" t="s">
        <v>301</v>
      </c>
      <c r="B57" s="62"/>
      <c r="C57" s="62"/>
      <c r="D57" s="62"/>
      <c r="E57" s="62"/>
      <c r="F57" s="354"/>
      <c r="G57" s="354"/>
      <c r="H57" s="354"/>
      <c r="I57" s="354"/>
      <c r="J57" s="354"/>
      <c r="K57" s="354"/>
      <c r="L57" s="354"/>
      <c r="U57" s="8"/>
      <c r="V57" s="8"/>
    </row>
    <row r="58" spans="1:22" customFormat="1" ht="112.5" customHeight="1">
      <c r="A58" s="845" t="s">
        <v>282</v>
      </c>
      <c r="B58" s="845"/>
      <c r="C58" s="845"/>
      <c r="D58" s="2"/>
      <c r="E58" s="845" t="s">
        <v>281</v>
      </c>
      <c r="F58" s="845"/>
      <c r="G58" s="845"/>
      <c r="H58" s="845"/>
      <c r="I58" s="845"/>
      <c r="J58" s="845"/>
      <c r="K58" s="845"/>
      <c r="L58" s="845"/>
      <c r="U58" s="8"/>
      <c r="V58" s="8"/>
    </row>
    <row r="59" spans="1:22" customFormat="1" ht="46.5" customHeight="1">
      <c r="A59" s="190" t="s">
        <v>147</v>
      </c>
      <c r="B59" s="62"/>
      <c r="C59" s="62"/>
      <c r="D59" s="62"/>
      <c r="E59" s="62"/>
      <c r="F59" s="354"/>
      <c r="G59" s="354"/>
      <c r="H59" s="354"/>
      <c r="I59" s="354"/>
      <c r="J59" s="354"/>
      <c r="K59" s="354"/>
      <c r="L59" s="354"/>
      <c r="U59" s="8"/>
      <c r="V59" s="8"/>
    </row>
    <row r="60" spans="1:22" customFormat="1" ht="21.9" customHeight="1">
      <c r="A60" s="183" t="s">
        <v>542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1"/>
      <c r="U60" s="8"/>
      <c r="V60" s="8"/>
    </row>
    <row r="61" spans="1:22" customFormat="1" ht="21.9" customHeight="1">
      <c r="A61" s="183" t="s">
        <v>541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1"/>
      <c r="U61" s="8"/>
      <c r="V61" s="8"/>
    </row>
    <row r="62" spans="1:22" customFormat="1" ht="21.9" customHeight="1">
      <c r="A62" s="183" t="s">
        <v>540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1"/>
      <c r="U62" s="8"/>
      <c r="V62" s="8"/>
    </row>
    <row r="63" spans="1:22" customFormat="1" ht="21.9" customHeight="1">
      <c r="A63" s="184" t="s">
        <v>539</v>
      </c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"/>
      <c r="U63" s="8"/>
      <c r="V63" s="8"/>
    </row>
    <row r="64" spans="1:22" customFormat="1" ht="21.9" customHeight="1">
      <c r="A64" s="183" t="s">
        <v>538</v>
      </c>
      <c r="B64" s="183"/>
      <c r="C64" s="183"/>
      <c r="D64" s="183"/>
      <c r="E64" s="183"/>
      <c r="F64" s="183"/>
      <c r="G64" s="183"/>
      <c r="H64" s="183"/>
      <c r="I64" s="183"/>
      <c r="J64" s="183"/>
      <c r="K64" s="9"/>
      <c r="L64" s="1"/>
      <c r="U64" s="8"/>
      <c r="V64" s="8"/>
    </row>
    <row r="65" spans="1:22" customFormat="1" ht="21.9" customHeight="1">
      <c r="A65" s="183" t="s">
        <v>537</v>
      </c>
      <c r="B65" s="183"/>
      <c r="C65" s="183"/>
      <c r="D65" s="183"/>
      <c r="E65" s="183"/>
      <c r="F65" s="183"/>
      <c r="G65" s="183"/>
      <c r="H65" s="183"/>
      <c r="I65" s="183"/>
      <c r="J65" s="183"/>
      <c r="K65" s="9"/>
      <c r="L65" s="1"/>
      <c r="U65" s="8"/>
      <c r="V65" s="8"/>
    </row>
    <row r="66" spans="1:22" customFormat="1" ht="21.9" customHeight="1">
      <c r="A66" s="183" t="s">
        <v>536</v>
      </c>
      <c r="B66" s="183"/>
      <c r="C66" s="183"/>
      <c r="D66" s="183"/>
      <c r="E66" s="183"/>
      <c r="F66" s="183"/>
      <c r="G66" s="183"/>
      <c r="H66" s="183"/>
      <c r="I66" s="183"/>
      <c r="J66" s="183"/>
      <c r="K66" s="9"/>
      <c r="L66" s="1"/>
      <c r="U66" s="8"/>
      <c r="V66" s="8"/>
    </row>
    <row r="67" spans="1:22" customFormat="1" ht="21.9" customHeight="1">
      <c r="A67" s="191" t="s">
        <v>12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U67" s="8"/>
      <c r="V67" s="8"/>
    </row>
    <row r="68" spans="1:22" customFormat="1" ht="40.5" customHeight="1">
      <c r="A68" s="190" t="s">
        <v>640</v>
      </c>
      <c r="B68" s="9"/>
      <c r="C68" s="9"/>
      <c r="D68" s="9"/>
      <c r="E68" s="9"/>
      <c r="F68" s="9"/>
      <c r="G68" s="9"/>
      <c r="H68" s="9"/>
      <c r="I68" s="9"/>
      <c r="J68" s="9"/>
      <c r="K68" s="9"/>
      <c r="L68" s="1"/>
      <c r="U68" s="8"/>
      <c r="V68" s="8"/>
    </row>
    <row r="69" spans="1:22" customFormat="1" ht="21.9" customHeight="1">
      <c r="A69" s="1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1"/>
      <c r="U69" s="8"/>
      <c r="V69" s="8"/>
    </row>
    <row r="70" spans="1:22" customFormat="1" ht="21.9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1"/>
      <c r="U70" s="8"/>
      <c r="V70" s="8"/>
    </row>
    <row r="71" spans="1:22" customFormat="1" ht="40.5" customHeight="1">
      <c r="A71" s="139" t="s">
        <v>25</v>
      </c>
      <c r="B71" s="846">
        <v>0</v>
      </c>
      <c r="C71" s="847"/>
      <c r="D71" s="847"/>
      <c r="E71" s="848"/>
      <c r="F71" s="9"/>
      <c r="G71" s="9"/>
      <c r="H71" s="9"/>
      <c r="I71" s="9"/>
      <c r="J71" s="9"/>
      <c r="K71" s="9"/>
      <c r="L71" s="1"/>
      <c r="U71" s="8"/>
      <c r="V71" s="8"/>
    </row>
    <row r="72" spans="1:22" customFormat="1" ht="21.9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1"/>
      <c r="U72" s="8"/>
      <c r="V72" s="8"/>
    </row>
    <row r="73" spans="1:22" customFormat="1" ht="21.9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1"/>
      <c r="U73" s="8"/>
      <c r="V73" s="8"/>
    </row>
    <row r="74" spans="1:22" customFormat="1" ht="21.9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1"/>
      <c r="M74" s="100"/>
      <c r="U74" s="8"/>
      <c r="V74" s="8"/>
    </row>
    <row r="75" spans="1:22" customFormat="1" ht="21.9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1"/>
      <c r="U75" s="8"/>
      <c r="V75" s="8"/>
    </row>
    <row r="76" spans="1:22" customFormat="1" ht="21.9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1"/>
      <c r="U76" s="8"/>
      <c r="V76" s="8"/>
    </row>
    <row r="77" spans="1:22" customFormat="1" ht="21.9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1"/>
      <c r="U77" s="8"/>
      <c r="V77" s="8"/>
    </row>
    <row r="78" spans="1:22" customFormat="1" ht="21.9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1"/>
      <c r="U78" s="8"/>
      <c r="V78" s="8"/>
    </row>
    <row r="79" spans="1:22" customFormat="1" ht="21.9" customHeight="1">
      <c r="A79" s="7"/>
      <c r="B79" s="3"/>
      <c r="C79" s="3"/>
      <c r="D79" s="3"/>
      <c r="E79" s="3"/>
      <c r="F79" s="3"/>
      <c r="G79" s="3"/>
      <c r="H79" s="3"/>
      <c r="I79" s="3"/>
      <c r="J79" s="3"/>
      <c r="K79" s="3"/>
      <c r="L79" s="1"/>
      <c r="U79" s="8"/>
      <c r="V79" s="8"/>
    </row>
    <row r="80" spans="1:22" customFormat="1" ht="21.9" customHeight="1">
      <c r="A80" s="7"/>
      <c r="B80" s="3"/>
      <c r="C80" s="3"/>
      <c r="D80" s="3"/>
      <c r="E80" s="3"/>
      <c r="F80" s="3"/>
      <c r="G80" s="3"/>
      <c r="H80" s="3"/>
      <c r="I80" s="3"/>
      <c r="J80" s="3"/>
      <c r="K80" s="3"/>
      <c r="L80" s="1"/>
      <c r="U80" s="8"/>
      <c r="V80" s="8"/>
    </row>
    <row r="81" spans="1:22" customFormat="1" ht="21.9" customHeight="1">
      <c r="A81" s="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U81" s="8"/>
      <c r="V81" s="8"/>
    </row>
    <row r="82" spans="1:22" customFormat="1" ht="21.9" customHeight="1">
      <c r="A82" s="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U82" s="8"/>
      <c r="V82" s="8"/>
    </row>
    <row r="83" spans="1:22" customFormat="1" ht="21.9" customHeight="1">
      <c r="A83" s="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U83" s="8"/>
      <c r="V83" s="8"/>
    </row>
    <row r="84" spans="1:22" customFormat="1" ht="21.9" customHeight="1">
      <c r="A84" s="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U84" s="8"/>
      <c r="V84" s="8"/>
    </row>
    <row r="85" spans="1:22" customFormat="1" ht="24" customHeight="1">
      <c r="A85" s="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U85" s="8"/>
      <c r="V85" s="8"/>
    </row>
    <row r="86" spans="1:22" customFormat="1">
      <c r="A86" s="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U86" s="8"/>
      <c r="V86" s="8"/>
    </row>
    <row r="87" spans="1:22" customFormat="1">
      <c r="A87" s="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U87" s="8"/>
      <c r="V87" s="8"/>
    </row>
    <row r="88" spans="1:22" customForma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U88" s="8"/>
      <c r="V88" s="8"/>
    </row>
    <row r="89" spans="1:22" customForma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U89" s="8"/>
      <c r="V89" s="8"/>
    </row>
    <row r="90" spans="1:22" customForma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U90" s="8"/>
      <c r="V90" s="8"/>
    </row>
    <row r="91" spans="1:22" customFormat="1" ht="28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U91" s="8"/>
      <c r="V91" s="8"/>
    </row>
    <row r="98" ht="32.25" customHeight="1"/>
    <row r="99" ht="108.75" customHeight="1"/>
    <row r="106" ht="106.5" customHeight="1"/>
  </sheetData>
  <sheetProtection formatCells="0" formatColumns="0" formatRows="0" insertColumns="0" insertRows="0" insertHyperlinks="0" deleteColumns="0" deleteRows="0" sort="0" autoFilter="0" pivotTables="0"/>
  <mergeCells count="43">
    <mergeCell ref="S34:S36"/>
    <mergeCell ref="A37:A51"/>
    <mergeCell ref="M4:M16"/>
    <mergeCell ref="N4:N14"/>
    <mergeCell ref="R4:R14"/>
    <mergeCell ref="M34:O36"/>
    <mergeCell ref="P34:P36"/>
    <mergeCell ref="Q34:Q36"/>
    <mergeCell ref="R34:R36"/>
    <mergeCell ref="A22:A36"/>
    <mergeCell ref="A3:A4"/>
    <mergeCell ref="B3:B4"/>
    <mergeCell ref="C3:C4"/>
    <mergeCell ref="E3:E4"/>
    <mergeCell ref="F3:F4"/>
    <mergeCell ref="D2:G2"/>
    <mergeCell ref="M3:N3"/>
    <mergeCell ref="N15:N16"/>
    <mergeCell ref="R15:R16"/>
    <mergeCell ref="M17:M33"/>
    <mergeCell ref="N17:N27"/>
    <mergeCell ref="R17:R27"/>
    <mergeCell ref="N28:N29"/>
    <mergeCell ref="R28:R29"/>
    <mergeCell ref="N30:N31"/>
    <mergeCell ref="R30:R31"/>
    <mergeCell ref="N32:N33"/>
    <mergeCell ref="R32:R33"/>
    <mergeCell ref="L2:M2"/>
    <mergeCell ref="M55:O56"/>
    <mergeCell ref="P55:P56"/>
    <mergeCell ref="Q55:Q56"/>
    <mergeCell ref="R55:R56"/>
    <mergeCell ref="S55:S56"/>
    <mergeCell ref="E58:L58"/>
    <mergeCell ref="A58:C58"/>
    <mergeCell ref="B71:E71"/>
    <mergeCell ref="G3:H3"/>
    <mergeCell ref="K3:L3"/>
    <mergeCell ref="I3:J4"/>
    <mergeCell ref="D3:D4"/>
    <mergeCell ref="A5:A21"/>
    <mergeCell ref="A52:L52"/>
  </mergeCells>
  <conditionalFormatting sqref="A54:A57 G68:H1048576 G60:H66 G3:H36 H2 G1">
    <cfRule type="cellIs" dxfId="6" priority="3" operator="equal">
      <formula>0</formula>
    </cfRule>
  </conditionalFormatting>
  <conditionalFormatting sqref="A53">
    <cfRule type="cellIs" dxfId="5" priority="2" operator="equal">
      <formula>0</formula>
    </cfRule>
  </conditionalFormatting>
  <conditionalFormatting sqref="H37:H51">
    <cfRule type="cellIs" dxfId="4" priority="1" operator="equal">
      <formula>0</formula>
    </cfRule>
  </conditionalFormatting>
  <printOptions horizontalCentered="1"/>
  <pageMargins left="0" right="0" top="0" bottom="0" header="0" footer="0"/>
  <pageSetup paperSize="9" scale="43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V92"/>
  <sheetViews>
    <sheetView showGridLines="0" tabSelected="1" topLeftCell="F1" zoomScale="55" zoomScaleNormal="55" zoomScaleSheetLayoutView="25" zoomScalePageLayoutView="40" workbookViewId="0">
      <selection activeCell="AH5" sqref="AH5"/>
    </sheetView>
  </sheetViews>
  <sheetFormatPr defaultRowHeight="30"/>
  <cols>
    <col min="1" max="1" width="29.88671875" style="8" customWidth="1"/>
    <col min="2" max="2" width="26.6640625" style="8" customWidth="1"/>
    <col min="3" max="3" width="22.5546875" style="8" customWidth="1"/>
    <col min="4" max="5" width="16.6640625" style="8" customWidth="1"/>
    <col min="6" max="17" width="22.88671875" style="8" customWidth="1"/>
    <col min="18" max="18" width="22.88671875" customWidth="1"/>
    <col min="19" max="19" width="11" style="562" customWidth="1"/>
    <col min="20" max="20" width="14.88671875" style="193" hidden="1" customWidth="1"/>
    <col min="21" max="21" width="17" style="193" hidden="1" customWidth="1"/>
    <col min="22" max="26" width="14.88671875" style="193" hidden="1" customWidth="1"/>
    <col min="27" max="31" width="17.44140625" style="193" hidden="1" customWidth="1"/>
    <col min="32" max="32" width="9.109375" style="193" hidden="1" customWidth="1"/>
    <col min="33" max="33" width="17.44140625" style="193" hidden="1" customWidth="1"/>
    <col min="34" max="34" width="9.109375" style="546" customWidth="1"/>
    <col min="35" max="40" width="11.33203125" style="546" bestFit="1" customWidth="1"/>
    <col min="41" max="45" width="13" style="546" bestFit="1" customWidth="1"/>
    <col min="46" max="46" width="13" bestFit="1" customWidth="1"/>
    <col min="47" max="47" width="4.109375" bestFit="1" customWidth="1"/>
    <col min="48" max="48" width="13" bestFit="1" customWidth="1"/>
    <col min="49" max="49" width="17.44140625" bestFit="1" customWidth="1"/>
    <col min="50" max="50" width="4.6640625" bestFit="1" customWidth="1"/>
    <col min="51" max="52" width="14.88671875" bestFit="1" customWidth="1"/>
    <col min="53" max="53" width="4.6640625" bestFit="1" customWidth="1"/>
    <col min="54" max="57" width="14.88671875" bestFit="1" customWidth="1"/>
    <col min="58" max="58" width="17.44140625" bestFit="1" customWidth="1"/>
  </cols>
  <sheetData>
    <row r="1" spans="1:58" ht="75.75" customHeight="1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545"/>
    </row>
    <row r="2" spans="1:58" ht="33" customHeight="1">
      <c r="C2" s="1620" t="s">
        <v>431</v>
      </c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Q2" s="547" t="s">
        <v>199</v>
      </c>
      <c r="R2" s="803">
        <v>43244</v>
      </c>
      <c r="S2" s="806"/>
    </row>
    <row r="3" spans="1:58" s="549" customFormat="1" ht="24.9" customHeight="1">
      <c r="A3" s="1436" t="s">
        <v>432</v>
      </c>
      <c r="B3" s="1434" t="s">
        <v>115</v>
      </c>
      <c r="C3" s="1434" t="s">
        <v>66</v>
      </c>
      <c r="D3" s="1436" t="s">
        <v>116</v>
      </c>
      <c r="E3" s="1436"/>
      <c r="F3" s="1621" t="s">
        <v>117</v>
      </c>
      <c r="G3" s="1622"/>
      <c r="H3" s="1622"/>
      <c r="I3" s="1622"/>
      <c r="J3" s="1622"/>
      <c r="K3" s="1622"/>
      <c r="L3" s="1622"/>
      <c r="M3" s="1622"/>
      <c r="N3" s="1622"/>
      <c r="O3" s="1622"/>
      <c r="P3" s="1622"/>
      <c r="Q3" s="1622"/>
      <c r="R3" s="1623"/>
      <c r="S3" s="336"/>
      <c r="T3" s="1643" t="s">
        <v>35</v>
      </c>
      <c r="U3" s="1643"/>
      <c r="V3" s="1643"/>
      <c r="W3" s="1643"/>
      <c r="X3" s="1643"/>
      <c r="Y3" s="1643"/>
      <c r="Z3" s="1643"/>
      <c r="AA3" s="1643"/>
      <c r="AB3" s="1643"/>
      <c r="AC3" s="1643"/>
      <c r="AD3" s="1643"/>
      <c r="AE3" s="1643"/>
      <c r="AF3" s="1643"/>
      <c r="AG3" s="1643"/>
      <c r="AH3" s="548"/>
      <c r="AI3" s="548"/>
      <c r="AJ3" s="548"/>
      <c r="AK3" s="548"/>
      <c r="AL3" s="548"/>
      <c r="AM3" s="548"/>
      <c r="AN3" s="548"/>
      <c r="AO3" s="548"/>
      <c r="AP3" s="548"/>
      <c r="AQ3" s="548"/>
      <c r="AR3" s="548"/>
      <c r="AS3" s="548"/>
    </row>
    <row r="4" spans="1:58" s="549" customFormat="1" ht="24.9" customHeight="1">
      <c r="A4" s="1436"/>
      <c r="B4" s="1435"/>
      <c r="C4" s="1435"/>
      <c r="D4" s="1436"/>
      <c r="E4" s="1436"/>
      <c r="F4" s="823">
        <v>3</v>
      </c>
      <c r="G4" s="825">
        <v>3.5</v>
      </c>
      <c r="H4" s="823">
        <v>4</v>
      </c>
      <c r="I4" s="823">
        <v>4.5</v>
      </c>
      <c r="J4" s="823">
        <v>5</v>
      </c>
      <c r="K4" s="823">
        <v>5.5</v>
      </c>
      <c r="L4" s="823">
        <v>6</v>
      </c>
      <c r="M4" s="823">
        <v>6.5</v>
      </c>
      <c r="N4" s="823">
        <v>7</v>
      </c>
      <c r="O4" s="823">
        <v>7.5</v>
      </c>
      <c r="P4" s="823">
        <v>8</v>
      </c>
      <c r="Q4" s="825">
        <v>8.5</v>
      </c>
      <c r="R4" s="823">
        <v>9</v>
      </c>
      <c r="S4" s="336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48"/>
      <c r="AI4" s="548"/>
      <c r="AJ4" s="548"/>
      <c r="AK4" s="548"/>
      <c r="AL4" s="548"/>
      <c r="AM4" s="548"/>
      <c r="AN4" s="548"/>
      <c r="AO4" s="548"/>
      <c r="AP4" s="548"/>
      <c r="AQ4" s="548"/>
      <c r="AR4" s="548"/>
      <c r="AS4" s="548"/>
    </row>
    <row r="5" spans="1:58" ht="27.75" customHeight="1">
      <c r="A5" s="1428"/>
      <c r="B5" s="1170" t="s">
        <v>433</v>
      </c>
      <c r="C5" s="1158" t="s">
        <v>434</v>
      </c>
      <c r="D5" s="1432">
        <v>1.53</v>
      </c>
      <c r="E5" s="1432"/>
      <c r="F5" s="686">
        <f>ROUND(T5*Belarus*(1-$G$64),2)</f>
        <v>31389</v>
      </c>
      <c r="G5" s="687">
        <f>ROUND(U5*Belarus*(1-$G$64),2)</f>
        <v>37312</v>
      </c>
      <c r="H5" s="626" t="str">
        <f>ROUND(V5*Belarus*(1-$G$64),2)&amp;"*"</f>
        <v>39740*</v>
      </c>
      <c r="I5" s="686">
        <f t="shared" ref="I5:Q6" si="0">ROUND(W5*Belarus*(1-$G$64),2)</f>
        <v>42405</v>
      </c>
      <c r="J5" s="686">
        <f t="shared" si="0"/>
        <v>47143</v>
      </c>
      <c r="K5" s="686">
        <f t="shared" si="0"/>
        <v>57567</v>
      </c>
      <c r="L5" s="686">
        <f t="shared" si="0"/>
        <v>62779</v>
      </c>
      <c r="M5" s="686">
        <f t="shared" si="0"/>
        <v>67990</v>
      </c>
      <c r="N5" s="686">
        <f t="shared" si="0"/>
        <v>73084</v>
      </c>
      <c r="O5" s="686">
        <f t="shared" si="0"/>
        <v>78474</v>
      </c>
      <c r="P5" s="686">
        <f t="shared" si="0"/>
        <v>83685</v>
      </c>
      <c r="Q5" s="687">
        <f t="shared" si="0"/>
        <v>88897</v>
      </c>
      <c r="R5" s="686">
        <f>ROUND(AG5*Belarus*(1-$G$64),2)</f>
        <v>94760</v>
      </c>
      <c r="S5" s="551"/>
      <c r="T5" s="670">
        <v>31389</v>
      </c>
      <c r="U5" s="670">
        <v>37312</v>
      </c>
      <c r="V5" s="670">
        <v>39740</v>
      </c>
      <c r="W5" s="670">
        <v>42405</v>
      </c>
      <c r="X5" s="670">
        <v>47143</v>
      </c>
      <c r="Y5" s="670">
        <v>57567</v>
      </c>
      <c r="Z5" s="670">
        <v>62779</v>
      </c>
      <c r="AA5" s="670">
        <v>67990</v>
      </c>
      <c r="AB5" s="670">
        <v>73084</v>
      </c>
      <c r="AC5" s="670">
        <v>78474</v>
      </c>
      <c r="AD5" s="670">
        <v>83685</v>
      </c>
      <c r="AE5" s="670">
        <v>88897</v>
      </c>
      <c r="AF5" s="670">
        <v>0</v>
      </c>
      <c r="AG5" s="670">
        <v>94760</v>
      </c>
      <c r="AI5" s="664"/>
      <c r="AJ5" s="664"/>
      <c r="AK5" s="664"/>
      <c r="AL5" s="664"/>
      <c r="AM5" s="664"/>
      <c r="AN5" s="664"/>
      <c r="AO5" s="664"/>
      <c r="AP5" s="664"/>
      <c r="AQ5" s="664"/>
      <c r="AR5" s="664"/>
      <c r="AS5" s="664"/>
      <c r="AT5" s="664"/>
      <c r="AU5" s="664"/>
      <c r="AV5" s="664"/>
      <c r="AW5" s="546"/>
      <c r="AX5" s="546"/>
      <c r="AY5" s="546"/>
      <c r="AZ5" s="546"/>
      <c r="BA5" s="546"/>
      <c r="BB5" s="546"/>
      <c r="BC5" s="546"/>
      <c r="BD5" s="546"/>
      <c r="BE5" s="546"/>
      <c r="BF5" s="546"/>
    </row>
    <row r="6" spans="1:58" ht="27.75" customHeight="1">
      <c r="A6" s="1428"/>
      <c r="B6" s="1170"/>
      <c r="C6" s="1158"/>
      <c r="D6" s="1170">
        <v>1.73</v>
      </c>
      <c r="E6" s="1170"/>
      <c r="F6" s="686">
        <f>ROUND(T6*Belarus*(1-$G$64),2)</f>
        <v>36127</v>
      </c>
      <c r="G6" s="687">
        <f>ROUND(U6*Belarus*(1-$G$64),2)</f>
        <v>41458</v>
      </c>
      <c r="H6" s="626" t="str">
        <f>ROUND(V6*Belarus*(1-$G$64),0)&amp;"*"</f>
        <v>42405*</v>
      </c>
      <c r="I6" s="686">
        <f t="shared" si="0"/>
        <v>47972</v>
      </c>
      <c r="J6" s="686">
        <f t="shared" si="0"/>
        <v>53421</v>
      </c>
      <c r="K6" s="686">
        <f t="shared" si="0"/>
        <v>65266</v>
      </c>
      <c r="L6" s="686">
        <f t="shared" si="0"/>
        <v>71070</v>
      </c>
      <c r="M6" s="686">
        <f t="shared" si="0"/>
        <v>77111</v>
      </c>
      <c r="N6" s="686">
        <f t="shared" si="0"/>
        <v>82975</v>
      </c>
      <c r="O6" s="686">
        <f t="shared" si="0"/>
        <v>88956</v>
      </c>
      <c r="P6" s="686">
        <f t="shared" si="0"/>
        <v>94820</v>
      </c>
      <c r="Q6" s="687">
        <f t="shared" si="0"/>
        <v>100742</v>
      </c>
      <c r="R6" s="686">
        <f>ROUND(AG6*Belarus*(1-$G$64),2)</f>
        <v>106665</v>
      </c>
      <c r="S6" s="551"/>
      <c r="T6" s="670">
        <v>36127</v>
      </c>
      <c r="U6" s="670">
        <v>41458</v>
      </c>
      <c r="V6" s="670">
        <v>42405</v>
      </c>
      <c r="W6" s="670">
        <v>47972</v>
      </c>
      <c r="X6" s="670">
        <v>53421</v>
      </c>
      <c r="Y6" s="670">
        <v>65266</v>
      </c>
      <c r="Z6" s="670">
        <v>71070</v>
      </c>
      <c r="AA6" s="670">
        <v>77111</v>
      </c>
      <c r="AB6" s="670">
        <v>82975</v>
      </c>
      <c r="AC6" s="670">
        <v>88956</v>
      </c>
      <c r="AD6" s="670">
        <v>94820</v>
      </c>
      <c r="AE6" s="670">
        <v>100742</v>
      </c>
      <c r="AF6" s="670">
        <v>0</v>
      </c>
      <c r="AG6" s="670">
        <v>106665</v>
      </c>
      <c r="AI6" s="664"/>
      <c r="AJ6" s="664"/>
      <c r="AK6" s="664"/>
      <c r="AL6" s="664"/>
      <c r="AM6" s="664"/>
      <c r="AN6" s="664"/>
      <c r="AO6" s="664"/>
      <c r="AP6" s="664"/>
      <c r="AQ6" s="664"/>
      <c r="AR6" s="664"/>
      <c r="AS6" s="664"/>
      <c r="AT6" s="664"/>
      <c r="AU6" s="664"/>
      <c r="AV6" s="664"/>
      <c r="AW6" s="546"/>
      <c r="AX6" s="546"/>
      <c r="AY6" s="546"/>
      <c r="AZ6" s="546"/>
      <c r="BA6" s="546"/>
      <c r="BB6" s="546"/>
      <c r="BC6" s="546"/>
      <c r="BD6" s="546"/>
      <c r="BE6" s="546"/>
      <c r="BF6" s="546"/>
    </row>
    <row r="7" spans="1:58" ht="27.75" customHeight="1">
      <c r="A7" s="1428"/>
      <c r="B7" s="1170"/>
      <c r="C7" s="1158"/>
      <c r="D7" s="1170">
        <v>2.0299999999999998</v>
      </c>
      <c r="E7" s="1170"/>
      <c r="F7" s="626" t="str">
        <f>ROUND(T7*Belarus*(1-$G$64),0)&amp;"*"</f>
        <v>40273*</v>
      </c>
      <c r="G7" s="687">
        <f>ROUND(U7*Belarus*(1-$G$64),2)</f>
        <v>43531</v>
      </c>
      <c r="H7" s="626" t="str">
        <f>ROUND(V7*Belarus*(1-$G$64),0)&amp;"**"</f>
        <v>44419**</v>
      </c>
      <c r="I7" s="686">
        <f>ROUND(W7*Belarus*(1-$G$64),2)</f>
        <v>56501</v>
      </c>
      <c r="J7" s="626" t="str">
        <f>ROUND(X7*Belarus*(1-$G$64),0)&amp;"*"</f>
        <v>62779*</v>
      </c>
      <c r="K7" s="686">
        <f>ROUND(Y7*Belarus*(1-$G$64),2)</f>
        <v>76697</v>
      </c>
      <c r="L7" s="626" t="str">
        <f>ROUND(Z7*Belarus*(1-$G$64),0)&amp;"*"</f>
        <v>83685*</v>
      </c>
      <c r="M7" s="686">
        <f t="shared" ref="M7:Q8" si="1">ROUND(AA7*Belarus*(1-$G$64),2)</f>
        <v>90614</v>
      </c>
      <c r="N7" s="686">
        <f t="shared" si="1"/>
        <v>97603</v>
      </c>
      <c r="O7" s="686">
        <f t="shared" si="1"/>
        <v>104591</v>
      </c>
      <c r="P7" s="686">
        <f t="shared" si="1"/>
        <v>111580</v>
      </c>
      <c r="Q7" s="687">
        <f t="shared" si="1"/>
        <v>118510</v>
      </c>
      <c r="R7" s="686">
        <f>ROUND(AG7*Belarus*(1-$G$64),2)</f>
        <v>125557</v>
      </c>
      <c r="S7" s="551"/>
      <c r="T7" s="670">
        <v>40273</v>
      </c>
      <c r="U7" s="670">
        <v>43531</v>
      </c>
      <c r="V7" s="670">
        <v>44419</v>
      </c>
      <c r="W7" s="670">
        <v>56501</v>
      </c>
      <c r="X7" s="670">
        <v>62779</v>
      </c>
      <c r="Y7" s="670">
        <v>76697</v>
      </c>
      <c r="Z7" s="670">
        <v>83685</v>
      </c>
      <c r="AA7" s="670">
        <v>90614</v>
      </c>
      <c r="AB7" s="670">
        <v>97603</v>
      </c>
      <c r="AC7" s="670">
        <v>104591</v>
      </c>
      <c r="AD7" s="670">
        <v>111580</v>
      </c>
      <c r="AE7" s="670">
        <v>118510</v>
      </c>
      <c r="AF7" s="670">
        <v>0</v>
      </c>
      <c r="AG7" s="670">
        <v>125557</v>
      </c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546"/>
      <c r="AX7" s="546"/>
      <c r="AY7" s="546"/>
      <c r="AZ7" s="546"/>
      <c r="BA7" s="546"/>
      <c r="BB7" s="546"/>
      <c r="BC7" s="546"/>
      <c r="BD7" s="546"/>
      <c r="BE7" s="546"/>
      <c r="BF7" s="546"/>
    </row>
    <row r="8" spans="1:58" ht="27.75" customHeight="1">
      <c r="A8" s="1428"/>
      <c r="B8" s="1170"/>
      <c r="C8" s="1158"/>
      <c r="D8" s="1170">
        <v>2.4300000000000002</v>
      </c>
      <c r="E8" s="1170"/>
      <c r="F8" s="626">
        <f>ROUND(T8*Belarus*(1-$G$64),2)</f>
        <v>48980</v>
      </c>
      <c r="G8" s="687">
        <f>ROUND(U8*Belarus*(1-$G$64),2)</f>
        <v>52118</v>
      </c>
      <c r="H8" s="626" t="str">
        <f>ROUND(V8*Belarus*(1-$G$64),0)&amp;"*"</f>
        <v>53895*</v>
      </c>
      <c r="I8" s="686">
        <f>ROUND(W8*Belarus*(1-$G$64),2)</f>
        <v>68168</v>
      </c>
      <c r="J8" s="686">
        <f>ROUND(X8*Belarus*(1-$G$64),2)</f>
        <v>75275</v>
      </c>
      <c r="K8" s="686">
        <f>ROUND(Y8*Belarus*(1-$G$64),2)</f>
        <v>92036</v>
      </c>
      <c r="L8" s="686">
        <f>ROUND(Z8*Belarus*(1-$G$64),2)</f>
        <v>100446</v>
      </c>
      <c r="M8" s="686">
        <f t="shared" si="1"/>
        <v>108856</v>
      </c>
      <c r="N8" s="686">
        <f t="shared" si="1"/>
        <v>117147</v>
      </c>
      <c r="O8" s="686">
        <f t="shared" si="1"/>
        <v>125439</v>
      </c>
      <c r="P8" s="686">
        <f t="shared" si="1"/>
        <v>133849</v>
      </c>
      <c r="Q8" s="687">
        <f t="shared" si="1"/>
        <v>142140</v>
      </c>
      <c r="R8" s="686">
        <f>ROUND(AG8*Belarus*(1-$G$64),2)</f>
        <v>150550</v>
      </c>
      <c r="S8" s="551"/>
      <c r="T8" s="670">
        <v>48980</v>
      </c>
      <c r="U8" s="670">
        <v>52118</v>
      </c>
      <c r="V8" s="670">
        <v>53895</v>
      </c>
      <c r="W8" s="670">
        <v>68168</v>
      </c>
      <c r="X8" s="670">
        <v>75275</v>
      </c>
      <c r="Y8" s="670">
        <v>92036</v>
      </c>
      <c r="Z8" s="670">
        <v>100446</v>
      </c>
      <c r="AA8" s="670">
        <v>108856</v>
      </c>
      <c r="AB8" s="670">
        <v>117147</v>
      </c>
      <c r="AC8" s="670">
        <v>125439</v>
      </c>
      <c r="AD8" s="670">
        <v>133849</v>
      </c>
      <c r="AE8" s="670">
        <v>142140</v>
      </c>
      <c r="AF8" s="670">
        <v>0</v>
      </c>
      <c r="AG8" s="670">
        <v>150550</v>
      </c>
      <c r="AI8" s="664"/>
      <c r="AJ8" s="664"/>
      <c r="AK8" s="664"/>
      <c r="AL8" s="664"/>
      <c r="AM8" s="664"/>
      <c r="AN8" s="664"/>
      <c r="AO8" s="664"/>
      <c r="AP8" s="664"/>
      <c r="AQ8" s="664"/>
      <c r="AR8" s="664"/>
      <c r="AS8" s="664"/>
      <c r="AT8" s="664"/>
      <c r="AU8" s="664"/>
      <c r="AV8" s="664"/>
      <c r="AW8" s="546"/>
      <c r="AX8" s="546"/>
      <c r="AY8" s="546"/>
      <c r="AZ8" s="546"/>
      <c r="BA8" s="546"/>
      <c r="BB8" s="546"/>
      <c r="BC8" s="546"/>
      <c r="BD8" s="546"/>
      <c r="BE8" s="546"/>
      <c r="BF8" s="546"/>
    </row>
    <row r="9" spans="1:58" ht="15" customHeight="1">
      <c r="A9" s="553"/>
      <c r="B9" s="554"/>
      <c r="C9" s="432"/>
      <c r="D9" s="554"/>
      <c r="E9" s="554"/>
      <c r="F9" s="555"/>
      <c r="G9" s="555"/>
      <c r="H9" s="555"/>
      <c r="I9" s="555"/>
      <c r="J9" s="555"/>
      <c r="K9" s="555"/>
      <c r="L9" s="640"/>
      <c r="M9" s="555"/>
      <c r="N9" s="555"/>
      <c r="O9" s="555"/>
      <c r="P9" s="555"/>
      <c r="Q9" s="555"/>
      <c r="R9" s="555"/>
      <c r="S9" s="551"/>
    </row>
    <row r="10" spans="1:58" s="556" customFormat="1" ht="24.9" customHeight="1">
      <c r="A10" s="1402" t="s">
        <v>432</v>
      </c>
      <c r="B10" s="1431" t="s">
        <v>115</v>
      </c>
      <c r="C10" s="1431" t="s">
        <v>66</v>
      </c>
      <c r="D10" s="1630" t="s">
        <v>116</v>
      </c>
      <c r="E10" s="1631"/>
      <c r="F10" s="1586" t="s">
        <v>117</v>
      </c>
      <c r="G10" s="1587"/>
      <c r="H10" s="1637" t="s">
        <v>496</v>
      </c>
      <c r="I10" s="1638"/>
      <c r="J10" s="1593" t="s">
        <v>573</v>
      </c>
      <c r="K10" s="1595"/>
      <c r="L10" s="337"/>
      <c r="M10" s="1485" t="s">
        <v>501</v>
      </c>
      <c r="N10" s="1486"/>
      <c r="O10" s="1486"/>
      <c r="P10" s="1486"/>
      <c r="Q10" s="1486"/>
      <c r="R10" s="1487"/>
      <c r="S10" s="557"/>
      <c r="T10" s="558"/>
      <c r="U10" s="558"/>
      <c r="V10" s="558"/>
      <c r="W10" s="558"/>
      <c r="X10" s="558"/>
      <c r="Y10" s="558"/>
      <c r="Z10" s="558"/>
      <c r="AA10" s="558"/>
      <c r="AB10" s="558"/>
      <c r="AC10" s="558"/>
      <c r="AD10" s="558"/>
      <c r="AE10" s="558"/>
      <c r="AF10" s="558"/>
      <c r="AG10" s="558"/>
      <c r="AH10" s="559"/>
      <c r="AI10" s="559"/>
      <c r="AJ10" s="559"/>
      <c r="AK10" s="559"/>
      <c r="AL10" s="559"/>
      <c r="AM10" s="559"/>
      <c r="AN10" s="559"/>
      <c r="AO10" s="559"/>
      <c r="AP10" s="559"/>
      <c r="AQ10" s="559"/>
      <c r="AR10" s="559"/>
      <c r="AS10" s="559"/>
    </row>
    <row r="11" spans="1:58" s="556" customFormat="1" ht="24.9" customHeight="1">
      <c r="A11" s="1402"/>
      <c r="B11" s="1431"/>
      <c r="C11" s="1431"/>
      <c r="D11" s="1632"/>
      <c r="E11" s="1633"/>
      <c r="F11" s="323">
        <v>1</v>
      </c>
      <c r="G11" s="629">
        <v>1.25</v>
      </c>
      <c r="H11" s="1639"/>
      <c r="I11" s="1640"/>
      <c r="J11" s="1596"/>
      <c r="K11" s="1598"/>
      <c r="L11" s="337"/>
      <c r="M11" s="633" t="s">
        <v>497</v>
      </c>
      <c r="N11" s="1649" t="s">
        <v>436</v>
      </c>
      <c r="O11" s="1650"/>
      <c r="P11" s="1650"/>
      <c r="Q11" s="1651"/>
      <c r="R11" s="634" t="s">
        <v>189</v>
      </c>
      <c r="S11" s="551"/>
      <c r="T11" s="560"/>
      <c r="U11" s="561"/>
      <c r="V11" s="561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</row>
    <row r="12" spans="1:58" s="556" customFormat="1" ht="27.75" customHeight="1">
      <c r="A12" s="1403"/>
      <c r="B12" s="1158" t="s">
        <v>435</v>
      </c>
      <c r="C12" s="1158" t="s">
        <v>434</v>
      </c>
      <c r="D12" s="1624">
        <v>1.03</v>
      </c>
      <c r="E12" s="1625"/>
      <c r="F12" s="623">
        <f>ROUND(T12*Belarus*(1-$G$64),0)</f>
        <v>13757</v>
      </c>
      <c r="G12" s="635">
        <f>ROUND(U12*Belarus*(1-$G$64),0)</f>
        <v>16517</v>
      </c>
      <c r="H12" s="1639"/>
      <c r="I12" s="1640"/>
      <c r="J12" s="1596"/>
      <c r="K12" s="1598"/>
      <c r="L12" s="337"/>
      <c r="M12" s="1111" t="s">
        <v>498</v>
      </c>
      <c r="N12" s="1113" t="s">
        <v>437</v>
      </c>
      <c r="O12" s="1114"/>
      <c r="P12" s="1114"/>
      <c r="Q12" s="1115"/>
      <c r="R12" s="1634">
        <f>ROUND(V12*Belarus*(1-$G$64),2)</f>
        <v>39424</v>
      </c>
      <c r="S12" s="551"/>
      <c r="T12" s="670">
        <v>13757</v>
      </c>
      <c r="U12" s="670">
        <v>16517</v>
      </c>
      <c r="V12" s="563">
        <v>39424</v>
      </c>
      <c r="W12" s="562"/>
      <c r="X12" s="669"/>
      <c r="Y12" s="669"/>
      <c r="Z12" s="669"/>
      <c r="AA12" s="558"/>
      <c r="AB12" s="558"/>
      <c r="AC12" s="558"/>
      <c r="AD12" s="558"/>
      <c r="AE12" s="558"/>
      <c r="AF12" s="558"/>
      <c r="AG12" s="558"/>
      <c r="AH12" s="559"/>
      <c r="AI12" s="559"/>
      <c r="AJ12" s="559"/>
      <c r="AK12" s="559"/>
      <c r="AL12" s="559"/>
      <c r="AM12" s="559"/>
      <c r="AN12" s="559"/>
      <c r="AO12" s="559"/>
      <c r="AP12" s="559"/>
      <c r="AQ12" s="559"/>
      <c r="AR12" s="559"/>
      <c r="AS12" s="559"/>
    </row>
    <row r="13" spans="1:58" s="556" customFormat="1" ht="27.75" customHeight="1">
      <c r="A13" s="1403"/>
      <c r="B13" s="1158"/>
      <c r="C13" s="1158"/>
      <c r="D13" s="1626">
        <v>1.53</v>
      </c>
      <c r="E13" s="1627"/>
      <c r="F13" s="627" t="str">
        <f>ROUND(T13*Belarus*(1-$G$64),0)&amp;"*"</f>
        <v>15372*</v>
      </c>
      <c r="G13" s="636">
        <f>ROUND(U13*Belarus*(1-$G$64),0)</f>
        <v>18470</v>
      </c>
      <c r="H13" s="1639"/>
      <c r="I13" s="1640"/>
      <c r="J13" s="1596"/>
      <c r="K13" s="1598"/>
      <c r="L13" s="337"/>
      <c r="M13" s="1648"/>
      <c r="N13" s="1406"/>
      <c r="O13" s="1407"/>
      <c r="P13" s="1407"/>
      <c r="Q13" s="1393"/>
      <c r="R13" s="1635"/>
      <c r="S13" s="551"/>
      <c r="T13" s="671">
        <v>15372</v>
      </c>
      <c r="U13" s="671">
        <v>18470</v>
      </c>
      <c r="V13" s="193"/>
      <c r="W13" s="558"/>
      <c r="X13" s="669"/>
      <c r="Y13" s="669"/>
      <c r="Z13" s="669"/>
      <c r="AA13" s="669"/>
      <c r="AB13" s="669"/>
      <c r="AC13" s="669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69"/>
      <c r="AP13" s="669"/>
      <c r="AQ13" s="559"/>
      <c r="AR13" s="559"/>
      <c r="AS13" s="559"/>
    </row>
    <row r="14" spans="1:58" s="556" customFormat="1" ht="27.75" customHeight="1">
      <c r="A14" s="1403"/>
      <c r="B14" s="1158"/>
      <c r="C14" s="1158"/>
      <c r="D14" s="1628">
        <v>1.73</v>
      </c>
      <c r="E14" s="1629"/>
      <c r="F14" s="627" t="str">
        <f>ROUND(T14*Belarus*(1-$G$64),2)&amp;"*"</f>
        <v>17600*</v>
      </c>
      <c r="G14" s="636">
        <f>ROUND(U14*Belarus*(1-$G$64),0)</f>
        <v>21082</v>
      </c>
      <c r="H14" s="1639"/>
      <c r="I14" s="1640"/>
      <c r="J14" s="1596"/>
      <c r="K14" s="1598"/>
      <c r="L14" s="337"/>
      <c r="M14" s="1112"/>
      <c r="N14" s="1116"/>
      <c r="O14" s="1117"/>
      <c r="P14" s="1117"/>
      <c r="Q14" s="1118"/>
      <c r="R14" s="1636"/>
      <c r="S14" s="551"/>
      <c r="T14" s="670">
        <v>17600</v>
      </c>
      <c r="U14" s="670">
        <v>21082</v>
      </c>
      <c r="V14" s="193"/>
      <c r="W14" s="562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559"/>
      <c r="AP14" s="559"/>
      <c r="AQ14" s="559"/>
      <c r="AR14" s="559"/>
      <c r="AS14" s="559"/>
    </row>
    <row r="15" spans="1:58" s="556" customFormat="1" ht="27.75" customHeight="1">
      <c r="A15" s="1403"/>
      <c r="B15" s="1158"/>
      <c r="C15" s="1158"/>
      <c r="D15" s="1628">
        <v>2.0299999999999998</v>
      </c>
      <c r="E15" s="1629"/>
      <c r="F15" s="627" t="str">
        <f>ROUND(T15*Belarus*(1-$G$64),0)&amp;"**"</f>
        <v>20522**</v>
      </c>
      <c r="G15" s="636">
        <f>ROUND(U15*Belarus*(1-$G$64),0)</f>
        <v>24626</v>
      </c>
      <c r="H15" s="1639"/>
      <c r="I15" s="1640"/>
      <c r="J15" s="1596"/>
      <c r="K15" s="1598"/>
      <c r="L15" s="337"/>
      <c r="M15" s="1111" t="s">
        <v>499</v>
      </c>
      <c r="N15" s="1113" t="s">
        <v>440</v>
      </c>
      <c r="O15" s="1114"/>
      <c r="P15" s="1114"/>
      <c r="Q15" s="1115"/>
      <c r="R15" s="1634">
        <f>ROUND(V15*Belarus*(1-$G$64),2)</f>
        <v>52280</v>
      </c>
      <c r="S15" s="551"/>
      <c r="T15" s="670">
        <v>20522</v>
      </c>
      <c r="U15" s="670">
        <v>24626</v>
      </c>
      <c r="V15" s="563">
        <v>52280</v>
      </c>
      <c r="W15" s="562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559"/>
      <c r="AP15" s="559"/>
      <c r="AQ15" s="559"/>
      <c r="AR15" s="559"/>
      <c r="AS15" s="559"/>
    </row>
    <row r="16" spans="1:58" s="556" customFormat="1" ht="27.75" customHeight="1">
      <c r="A16" s="1403"/>
      <c r="B16" s="1158"/>
      <c r="C16" s="1158"/>
      <c r="D16" s="1612">
        <v>2.4300000000000002</v>
      </c>
      <c r="E16" s="1613"/>
      <c r="F16" s="628" t="str">
        <f>ROUND(T16*Belarus*(1-$G$64),0)&amp;"*"</f>
        <v>23445*</v>
      </c>
      <c r="G16" s="637">
        <f>ROUND(U16*Belarus*(1-$G$64),0)</f>
        <v>28109</v>
      </c>
      <c r="H16" s="1641"/>
      <c r="I16" s="1642"/>
      <c r="J16" s="1599"/>
      <c r="K16" s="1601"/>
      <c r="L16" s="337"/>
      <c r="M16" s="1648"/>
      <c r="N16" s="1406"/>
      <c r="O16" s="1407"/>
      <c r="P16" s="1407"/>
      <c r="Q16" s="1393"/>
      <c r="R16" s="1635"/>
      <c r="S16" s="551"/>
      <c r="T16" s="670">
        <v>23445</v>
      </c>
      <c r="U16" s="670">
        <v>28109</v>
      </c>
      <c r="V16" s="331"/>
      <c r="W16" s="562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69"/>
      <c r="AJ16" s="669"/>
      <c r="AK16" s="669"/>
      <c r="AL16" s="669"/>
      <c r="AM16" s="669"/>
      <c r="AN16" s="669"/>
      <c r="AO16" s="559"/>
      <c r="AP16" s="559"/>
      <c r="AQ16" s="559"/>
      <c r="AR16" s="559"/>
      <c r="AS16" s="559"/>
    </row>
    <row r="17" spans="1:45" s="556" customFormat="1" ht="27.75" customHeight="1">
      <c r="A17" s="338"/>
      <c r="B17" s="338"/>
      <c r="C17" s="338"/>
      <c r="D17" s="564"/>
      <c r="E17" s="564"/>
      <c r="F17" s="564"/>
      <c r="G17" s="564"/>
      <c r="H17" s="638"/>
      <c r="I17" s="638"/>
      <c r="J17" s="639"/>
      <c r="K17" s="639"/>
      <c r="M17" s="1112"/>
      <c r="N17" s="1116"/>
      <c r="O17" s="1117"/>
      <c r="P17" s="1117"/>
      <c r="Q17" s="1118"/>
      <c r="R17" s="1636"/>
      <c r="S17" s="551"/>
      <c r="T17" s="193"/>
      <c r="V17" s="567"/>
      <c r="W17" s="558"/>
      <c r="X17" s="558"/>
      <c r="Y17" s="558"/>
      <c r="Z17" s="558"/>
      <c r="AA17" s="558"/>
      <c r="AB17" s="558"/>
      <c r="AC17" s="558"/>
      <c r="AD17" s="558"/>
      <c r="AE17" s="558"/>
      <c r="AF17" s="558"/>
      <c r="AG17" s="558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</row>
    <row r="18" spans="1:45" s="556" customFormat="1" ht="30" customHeight="1">
      <c r="A18" s="475" t="s">
        <v>432</v>
      </c>
      <c r="B18" s="1644" t="s">
        <v>115</v>
      </c>
      <c r="C18" s="1645"/>
      <c r="D18" s="1646" t="s">
        <v>438</v>
      </c>
      <c r="E18" s="1647"/>
      <c r="F18" s="1586" t="s">
        <v>76</v>
      </c>
      <c r="G18" s="1587"/>
      <c r="H18" s="647" t="s">
        <v>439</v>
      </c>
      <c r="I18" s="646" t="s">
        <v>189</v>
      </c>
      <c r="M18" s="1347" t="s">
        <v>500</v>
      </c>
      <c r="N18" s="1348"/>
      <c r="O18" s="568" t="s">
        <v>557</v>
      </c>
      <c r="P18" s="569"/>
      <c r="Q18" s="570"/>
      <c r="R18" s="735">
        <f>ROUND(V18*Belarus*(1-$G$64),2)</f>
        <v>2234</v>
      </c>
      <c r="S18" s="551"/>
      <c r="T18" s="193"/>
      <c r="V18" s="572">
        <v>2234</v>
      </c>
      <c r="W18" s="558"/>
      <c r="X18" s="558"/>
      <c r="Y18" s="558"/>
      <c r="Z18" s="558"/>
      <c r="AA18" s="558"/>
      <c r="AB18" s="558"/>
      <c r="AC18" s="558"/>
      <c r="AD18" s="558"/>
      <c r="AE18" s="558"/>
      <c r="AF18" s="558"/>
      <c r="AG18" s="558"/>
      <c r="AH18" s="559"/>
      <c r="AI18" s="559"/>
      <c r="AJ18" s="559"/>
      <c r="AK18" s="559"/>
      <c r="AL18" s="559"/>
      <c r="AM18" s="559"/>
      <c r="AN18" s="559"/>
      <c r="AO18" s="559"/>
      <c r="AP18" s="559"/>
      <c r="AQ18" s="559"/>
      <c r="AR18" s="559"/>
      <c r="AS18" s="559"/>
    </row>
    <row r="19" spans="1:45" s="556" customFormat="1" ht="30" customHeight="1">
      <c r="A19" s="1133"/>
      <c r="B19" s="1490" t="s">
        <v>441</v>
      </c>
      <c r="C19" s="1491"/>
      <c r="D19" s="1652" t="s">
        <v>442</v>
      </c>
      <c r="E19" s="1653"/>
      <c r="F19" s="1479" t="s">
        <v>576</v>
      </c>
      <c r="G19" s="1654"/>
      <c r="H19" s="565">
        <v>33</v>
      </c>
      <c r="I19" s="736">
        <f t="shared" ref="I19:I26" si="2">ROUND(T19*Belarus*(1-$G$64),2)</f>
        <v>18220</v>
      </c>
      <c r="M19" s="1349"/>
      <c r="N19" s="1350"/>
      <c r="O19" s="568" t="s">
        <v>131</v>
      </c>
      <c r="P19" s="569"/>
      <c r="Q19" s="570"/>
      <c r="R19" s="735">
        <f>ROUND(V19*Belarus*(1-$G$64),2)</f>
        <v>1210</v>
      </c>
      <c r="S19" s="551"/>
      <c r="T19" s="670">
        <v>18220</v>
      </c>
      <c r="U19" s="672"/>
      <c r="V19" s="572">
        <v>1210</v>
      </c>
      <c r="W19" s="558"/>
      <c r="X19" s="664"/>
      <c r="Y19" s="558"/>
      <c r="Z19" s="558"/>
      <c r="AA19" s="558"/>
      <c r="AB19" s="558"/>
      <c r="AC19" s="558"/>
      <c r="AD19" s="558"/>
      <c r="AE19" s="558"/>
      <c r="AF19" s="558"/>
      <c r="AG19" s="558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</row>
    <row r="20" spans="1:45" ht="30" customHeight="1">
      <c r="A20" s="1133"/>
      <c r="B20" s="1494"/>
      <c r="C20" s="1495"/>
      <c r="D20" s="1612" t="s">
        <v>443</v>
      </c>
      <c r="E20" s="1613"/>
      <c r="F20" s="1655"/>
      <c r="G20" s="1656"/>
      <c r="H20" s="566">
        <v>38</v>
      </c>
      <c r="I20" s="737">
        <f t="shared" si="2"/>
        <v>20400</v>
      </c>
      <c r="M20" s="1349"/>
      <c r="N20" s="1350"/>
      <c r="O20" s="568" t="s">
        <v>190</v>
      </c>
      <c r="P20" s="569"/>
      <c r="Q20" s="570"/>
      <c r="R20" s="735">
        <f>ROUND(V20*Belarus*(1-$G$64),2)</f>
        <v>6610</v>
      </c>
      <c r="S20" s="551"/>
      <c r="T20" s="670">
        <v>20400</v>
      </c>
      <c r="U20" s="672"/>
      <c r="V20" s="572">
        <v>6610</v>
      </c>
      <c r="X20" s="664"/>
    </row>
    <row r="21" spans="1:45" ht="27.75" customHeight="1">
      <c r="A21" s="1109"/>
      <c r="B21" s="1490" t="s">
        <v>444</v>
      </c>
      <c r="C21" s="1491"/>
      <c r="D21" s="1652" t="s">
        <v>445</v>
      </c>
      <c r="E21" s="1653"/>
      <c r="F21" s="1655"/>
      <c r="G21" s="1656"/>
      <c r="H21" s="565">
        <v>38.5</v>
      </c>
      <c r="I21" s="736">
        <f t="shared" si="2"/>
        <v>20980</v>
      </c>
      <c r="M21" s="1351"/>
      <c r="N21" s="1352"/>
      <c r="O21" s="568" t="s">
        <v>132</v>
      </c>
      <c r="P21" s="569"/>
      <c r="Q21" s="570"/>
      <c r="R21" s="735">
        <f>ROUND(V21*Belarus*(1-$G$64),2)</f>
        <v>3775</v>
      </c>
      <c r="S21" s="571"/>
      <c r="T21" s="670">
        <v>20980</v>
      </c>
      <c r="U21" s="672"/>
      <c r="V21" s="572">
        <v>3775</v>
      </c>
      <c r="X21" s="664"/>
    </row>
    <row r="22" spans="1:45" ht="27.75" customHeight="1">
      <c r="A22" s="1110"/>
      <c r="B22" s="1494"/>
      <c r="C22" s="1495"/>
      <c r="D22" s="1612" t="s">
        <v>446</v>
      </c>
      <c r="E22" s="1613"/>
      <c r="F22" s="1655"/>
      <c r="G22" s="1656"/>
      <c r="H22" s="573">
        <v>66</v>
      </c>
      <c r="I22" s="723">
        <f t="shared" si="2"/>
        <v>25559</v>
      </c>
      <c r="K22" s="641" t="s">
        <v>115</v>
      </c>
      <c r="L22" s="642"/>
      <c r="M22" s="643"/>
      <c r="N22" s="641" t="s">
        <v>171</v>
      </c>
      <c r="O22" s="643"/>
      <c r="P22" s="641" t="s">
        <v>451</v>
      </c>
      <c r="Q22" s="643"/>
      <c r="R22" s="630" t="s">
        <v>189</v>
      </c>
      <c r="S22" s="571"/>
      <c r="T22" s="670">
        <v>25559</v>
      </c>
      <c r="U22" s="672"/>
      <c r="X22" s="664"/>
    </row>
    <row r="23" spans="1:45" ht="27.75" customHeight="1">
      <c r="A23" s="1133"/>
      <c r="B23" s="1490" t="s">
        <v>447</v>
      </c>
      <c r="C23" s="1491"/>
      <c r="D23" s="1652" t="s">
        <v>448</v>
      </c>
      <c r="E23" s="1653"/>
      <c r="F23" s="1655"/>
      <c r="G23" s="1656"/>
      <c r="H23" s="565">
        <v>70</v>
      </c>
      <c r="I23" s="736">
        <f t="shared" si="2"/>
        <v>36255</v>
      </c>
      <c r="K23" s="1686"/>
      <c r="L23" s="1660" t="s">
        <v>453</v>
      </c>
      <c r="M23" s="1660"/>
      <c r="N23" s="1673" t="s">
        <v>454</v>
      </c>
      <c r="O23" s="1673"/>
      <c r="P23" s="1660" t="s">
        <v>455</v>
      </c>
      <c r="Q23" s="1660"/>
      <c r="R23" s="1660">
        <f>ROUND(V23*Belarus*(1-$G$63),2)</f>
        <v>300</v>
      </c>
      <c r="S23" s="433"/>
      <c r="T23" s="670">
        <v>36255</v>
      </c>
      <c r="U23" s="672"/>
      <c r="V23" s="574">
        <v>300</v>
      </c>
      <c r="X23" s="664"/>
    </row>
    <row r="24" spans="1:45" ht="27.75" customHeight="1">
      <c r="A24" s="1133"/>
      <c r="B24" s="1494"/>
      <c r="C24" s="1495"/>
      <c r="D24" s="1612" t="s">
        <v>449</v>
      </c>
      <c r="E24" s="1613"/>
      <c r="F24" s="1655"/>
      <c r="G24" s="1656"/>
      <c r="H24" s="566">
        <v>81</v>
      </c>
      <c r="I24" s="723">
        <f t="shared" si="2"/>
        <v>42753</v>
      </c>
      <c r="K24" s="1686"/>
      <c r="L24" s="1660"/>
      <c r="M24" s="1660"/>
      <c r="N24" s="1673"/>
      <c r="O24" s="1673"/>
      <c r="P24" s="1660"/>
      <c r="Q24" s="1660"/>
      <c r="R24" s="1660"/>
      <c r="S24" s="433"/>
      <c r="T24" s="670">
        <v>42753</v>
      </c>
      <c r="U24" s="672"/>
      <c r="X24" s="664"/>
    </row>
    <row r="25" spans="1:45" ht="27.75" customHeight="1">
      <c r="A25" s="1109"/>
      <c r="B25" s="1490" t="s">
        <v>450</v>
      </c>
      <c r="C25" s="1491"/>
      <c r="D25" s="1652" t="s">
        <v>449</v>
      </c>
      <c r="E25" s="1653"/>
      <c r="F25" s="1655"/>
      <c r="G25" s="1656"/>
      <c r="H25" s="565">
        <v>85</v>
      </c>
      <c r="I25" s="736">
        <f t="shared" si="2"/>
        <v>45741</v>
      </c>
      <c r="K25" s="1686"/>
      <c r="L25" s="1659" t="s">
        <v>457</v>
      </c>
      <c r="M25" s="1659"/>
      <c r="N25" s="1675" t="s">
        <v>502</v>
      </c>
      <c r="O25" s="1676"/>
      <c r="P25" s="1676"/>
      <c r="Q25" s="1677"/>
      <c r="R25" s="1683" t="str">
        <f>ROUND(V26*Belarus*(1-$G$64),2)&amp;"***"</f>
        <v>955***</v>
      </c>
      <c r="S25" s="433"/>
      <c r="T25" s="670">
        <v>45741</v>
      </c>
      <c r="U25" s="672"/>
      <c r="X25" s="664"/>
    </row>
    <row r="26" spans="1:45" ht="27.75" customHeight="1">
      <c r="A26" s="1110"/>
      <c r="B26" s="1494"/>
      <c r="C26" s="1495"/>
      <c r="D26" s="1612" t="s">
        <v>452</v>
      </c>
      <c r="E26" s="1613"/>
      <c r="F26" s="1657"/>
      <c r="G26" s="1658"/>
      <c r="H26" s="752">
        <v>128</v>
      </c>
      <c r="I26" s="723">
        <f t="shared" si="2"/>
        <v>57077</v>
      </c>
      <c r="K26" s="1686"/>
      <c r="L26" s="1659"/>
      <c r="M26" s="1659"/>
      <c r="N26" s="1678"/>
      <c r="O26" s="1505"/>
      <c r="P26" s="1505"/>
      <c r="Q26" s="1679"/>
      <c r="R26" s="1684"/>
      <c r="S26" s="433"/>
      <c r="T26" s="670">
        <v>57077</v>
      </c>
      <c r="U26" s="672"/>
      <c r="V26" s="552">
        <v>955</v>
      </c>
      <c r="X26" s="664"/>
    </row>
    <row r="27" spans="1:45" ht="15" customHeight="1">
      <c r="I27" s="575"/>
      <c r="J27" s="575"/>
      <c r="K27" s="1686"/>
      <c r="L27" s="1659"/>
      <c r="M27" s="1659"/>
      <c r="N27" s="1680"/>
      <c r="O27" s="1681"/>
      <c r="P27" s="1681"/>
      <c r="Q27" s="1682"/>
      <c r="R27" s="1685"/>
      <c r="S27" s="433"/>
      <c r="U27" s="567"/>
    </row>
    <row r="28" spans="1:45" ht="27.75" customHeight="1">
      <c r="A28" s="1579" t="s">
        <v>456</v>
      </c>
      <c r="B28" s="1580"/>
      <c r="C28" s="1580"/>
      <c r="D28" s="1581"/>
      <c r="E28" s="1429" t="s">
        <v>116</v>
      </c>
      <c r="F28" s="1586" t="s">
        <v>117</v>
      </c>
      <c r="G28" s="1587"/>
      <c r="H28" s="1587"/>
      <c r="I28" s="1667"/>
      <c r="K28" s="1687"/>
      <c r="L28" s="1659" t="s">
        <v>503</v>
      </c>
      <c r="M28" s="1659"/>
      <c r="N28" s="1113" t="s">
        <v>462</v>
      </c>
      <c r="O28" s="1115"/>
      <c r="P28" s="1432" t="s">
        <v>196</v>
      </c>
      <c r="Q28" s="1432"/>
      <c r="R28" s="1432">
        <f>ROUND(V29*Belarus*(1-$G$63),2)</f>
        <v>980</v>
      </c>
      <c r="S28" s="433"/>
      <c r="U28" s="567"/>
    </row>
    <row r="29" spans="1:45" ht="27.75" customHeight="1">
      <c r="A29" s="1582"/>
      <c r="B29" s="1583"/>
      <c r="C29" s="1583"/>
      <c r="D29" s="1584"/>
      <c r="E29" s="1585"/>
      <c r="F29" s="1527">
        <v>1</v>
      </c>
      <c r="G29" s="1668"/>
      <c r="H29" s="1668"/>
      <c r="I29" s="1669"/>
      <c r="K29" s="1687"/>
      <c r="L29" s="1659"/>
      <c r="M29" s="1659"/>
      <c r="N29" s="1406"/>
      <c r="O29" s="1393"/>
      <c r="P29" s="1432"/>
      <c r="Q29" s="1432"/>
      <c r="R29" s="1432"/>
      <c r="S29" s="576"/>
      <c r="T29" s="673">
        <v>9716</v>
      </c>
      <c r="U29" s="673">
        <v>10589</v>
      </c>
      <c r="V29" s="563">
        <v>980</v>
      </c>
      <c r="W29" s="567"/>
      <c r="X29" s="664"/>
      <c r="Y29" s="664"/>
    </row>
    <row r="30" spans="1:45" ht="27.75" customHeight="1">
      <c r="A30" s="577" t="s">
        <v>432</v>
      </c>
      <c r="B30" s="578" t="s">
        <v>115</v>
      </c>
      <c r="C30" s="1670" t="s">
        <v>66</v>
      </c>
      <c r="D30" s="1671"/>
      <c r="E30" s="1430"/>
      <c r="F30" s="1559" t="s">
        <v>458</v>
      </c>
      <c r="G30" s="1672"/>
      <c r="H30" s="1559" t="s">
        <v>459</v>
      </c>
      <c r="I30" s="1672"/>
      <c r="K30" s="1687"/>
      <c r="L30" s="1659"/>
      <c r="M30" s="1659"/>
      <c r="N30" s="1116"/>
      <c r="O30" s="1118"/>
      <c r="P30" s="1432"/>
      <c r="Q30" s="1432"/>
      <c r="R30" s="1432"/>
      <c r="S30" s="579"/>
      <c r="T30" s="673">
        <v>11038</v>
      </c>
      <c r="U30" s="673">
        <v>12160</v>
      </c>
      <c r="W30" s="567"/>
      <c r="X30" s="664"/>
      <c r="Y30" s="664"/>
    </row>
    <row r="31" spans="1:45" ht="30" customHeight="1">
      <c r="A31" s="1403"/>
      <c r="B31" s="1190" t="s">
        <v>460</v>
      </c>
      <c r="C31" s="1158" t="s">
        <v>461</v>
      </c>
      <c r="D31" s="1158"/>
      <c r="E31" s="327">
        <v>1.03</v>
      </c>
      <c r="F31" s="1661">
        <f>ROUND(T29*Belarus*(1-$G$64),2)</f>
        <v>9716</v>
      </c>
      <c r="G31" s="1662"/>
      <c r="H31" s="1663" t="str">
        <f>ROUND(U29*Belarus*(1-$G$64),2)&amp;"*"</f>
        <v>10589*</v>
      </c>
      <c r="I31" s="1664"/>
      <c r="K31" s="1674"/>
      <c r="L31" s="1659" t="s">
        <v>504</v>
      </c>
      <c r="M31" s="1659"/>
      <c r="N31" s="1113" t="s">
        <v>506</v>
      </c>
      <c r="O31" s="1115"/>
      <c r="P31" s="1170" t="s">
        <v>505</v>
      </c>
      <c r="Q31" s="1432"/>
      <c r="R31" s="1432">
        <f>ROUND(V32*Belarus*(1-$G$63),2)</f>
        <v>770</v>
      </c>
      <c r="T31" s="673">
        <v>11826</v>
      </c>
      <c r="U31" s="673">
        <v>13331</v>
      </c>
      <c r="W31" s="567"/>
      <c r="X31" s="664"/>
      <c r="Y31" s="664"/>
    </row>
    <row r="32" spans="1:45" s="580" customFormat="1" ht="30" customHeight="1">
      <c r="A32" s="1403"/>
      <c r="B32" s="1190"/>
      <c r="C32" s="1158"/>
      <c r="D32" s="1158"/>
      <c r="E32" s="329">
        <v>1.53</v>
      </c>
      <c r="F32" s="1614">
        <f>ROUND(T30*Belarus*(1-$G$64),2)</f>
        <v>11038</v>
      </c>
      <c r="G32" s="1615"/>
      <c r="H32" s="1616" t="str">
        <f>ROUND(U30*Belarus*(1-$G$64),0)&amp;"****"</f>
        <v>12160****</v>
      </c>
      <c r="I32" s="1617"/>
      <c r="K32" s="1674"/>
      <c r="L32" s="1659"/>
      <c r="M32" s="1659"/>
      <c r="N32" s="1406"/>
      <c r="O32" s="1393"/>
      <c r="P32" s="1432"/>
      <c r="Q32" s="1432"/>
      <c r="R32" s="1432"/>
      <c r="S32" s="336"/>
      <c r="T32" s="673">
        <v>12313</v>
      </c>
      <c r="U32" s="673">
        <v>14408</v>
      </c>
      <c r="V32" s="563">
        <v>770</v>
      </c>
      <c r="W32" s="567"/>
      <c r="X32" s="664"/>
      <c r="Y32" s="664"/>
      <c r="Z32" s="331"/>
      <c r="AA32" s="331"/>
      <c r="AB32" s="331"/>
      <c r="AC32" s="331"/>
      <c r="AD32" s="331"/>
      <c r="AE32" s="331"/>
      <c r="AF32" s="331"/>
      <c r="AG32" s="331"/>
      <c r="AH32" s="581"/>
      <c r="AI32" s="581"/>
      <c r="AJ32" s="581"/>
      <c r="AK32" s="581"/>
      <c r="AL32" s="581"/>
      <c r="AM32" s="581"/>
      <c r="AN32" s="581"/>
      <c r="AO32" s="581"/>
      <c r="AP32" s="581"/>
      <c r="AQ32" s="581"/>
      <c r="AR32" s="581"/>
      <c r="AS32" s="581"/>
    </row>
    <row r="33" spans="1:45" ht="30" customHeight="1">
      <c r="A33" s="1403"/>
      <c r="B33" s="1190"/>
      <c r="C33" s="1158"/>
      <c r="D33" s="1158"/>
      <c r="E33" s="324">
        <v>1.73</v>
      </c>
      <c r="F33" s="1618">
        <f>ROUND(T31*Belarus*(1-$G$64),2)</f>
        <v>11826</v>
      </c>
      <c r="G33" s="1619"/>
      <c r="H33" s="1616" t="str">
        <f>ROUND(U31*Belarus*(1-$G$64),0)&amp;"*"</f>
        <v>13331*</v>
      </c>
      <c r="I33" s="1617"/>
      <c r="K33" s="1674"/>
      <c r="L33" s="1659"/>
      <c r="M33" s="1659"/>
      <c r="N33" s="1116"/>
      <c r="O33" s="1118"/>
      <c r="P33" s="1432"/>
      <c r="Q33" s="1432"/>
      <c r="R33" s="1432"/>
      <c r="S33" s="582"/>
    </row>
    <row r="34" spans="1:45" ht="30" customHeight="1">
      <c r="A34" s="1403"/>
      <c r="B34" s="1190"/>
      <c r="C34" s="1158"/>
      <c r="D34" s="1158"/>
      <c r="E34" s="21">
        <v>2.0299999999999998</v>
      </c>
      <c r="F34" s="1665">
        <f>ROUND(T32*Belarus*(1-$G$64),2)</f>
        <v>12313</v>
      </c>
      <c r="G34" s="1666"/>
      <c r="H34" s="1610" t="str">
        <f>ROUND(U32*Belarus*(1-$G$64),0)&amp;"****"</f>
        <v>14408****</v>
      </c>
      <c r="I34" s="1611"/>
      <c r="J34" s="583"/>
      <c r="K34" s="584"/>
      <c r="L34" s="585"/>
      <c r="M34" s="585"/>
      <c r="N34" s="586"/>
      <c r="O34" s="586"/>
      <c r="P34" s="587"/>
      <c r="Q34" s="587"/>
      <c r="R34" s="587"/>
      <c r="S34" s="588"/>
      <c r="AA34" s="589"/>
      <c r="AB34" s="589"/>
      <c r="AC34" s="589"/>
      <c r="AD34" s="589"/>
      <c r="AE34" s="589"/>
      <c r="AF34" s="589"/>
      <c r="AG34" s="589"/>
      <c r="AH34" s="590"/>
      <c r="AI34" s="590"/>
    </row>
    <row r="35" spans="1:45" ht="24.9" customHeight="1">
      <c r="A35" s="1579" t="s">
        <v>463</v>
      </c>
      <c r="B35" s="1580"/>
      <c r="C35" s="1580"/>
      <c r="D35" s="1581"/>
      <c r="E35" s="1429" t="s">
        <v>116</v>
      </c>
      <c r="F35" s="1586" t="s">
        <v>117</v>
      </c>
      <c r="G35" s="1587"/>
      <c r="H35" s="1587"/>
      <c r="I35" s="1587"/>
      <c r="J35" s="1587"/>
      <c r="K35" s="1587"/>
      <c r="L35" s="1587"/>
      <c r="M35" s="1587"/>
      <c r="N35" s="1587"/>
      <c r="O35" s="1587"/>
      <c r="P35" s="1511" t="s">
        <v>464</v>
      </c>
      <c r="Q35" s="1526"/>
      <c r="R35" s="1526"/>
      <c r="S35" s="591"/>
      <c r="AA35" s="589"/>
      <c r="AB35" s="589"/>
      <c r="AC35" s="589"/>
      <c r="AD35" s="589"/>
      <c r="AE35" s="589"/>
      <c r="AF35" s="589"/>
      <c r="AG35" s="589"/>
      <c r="AH35" s="590"/>
      <c r="AI35" s="590"/>
    </row>
    <row r="36" spans="1:45" ht="24.9" customHeight="1">
      <c r="A36" s="1582"/>
      <c r="B36" s="1583"/>
      <c r="C36" s="1583"/>
      <c r="D36" s="1584"/>
      <c r="E36" s="1585"/>
      <c r="F36" s="1602" t="s">
        <v>465</v>
      </c>
      <c r="G36" s="1602"/>
      <c r="H36" s="1603" t="s">
        <v>466</v>
      </c>
      <c r="I36" s="1603"/>
      <c r="J36" s="1603" t="s">
        <v>467</v>
      </c>
      <c r="K36" s="1603"/>
      <c r="L36" s="1603" t="s">
        <v>468</v>
      </c>
      <c r="M36" s="1603">
        <v>6</v>
      </c>
      <c r="N36" s="1603" t="s">
        <v>469</v>
      </c>
      <c r="O36" s="1604"/>
      <c r="P36" s="1511"/>
      <c r="Q36" s="1526"/>
      <c r="R36" s="1526"/>
      <c r="S36" s="588"/>
      <c r="AA36" s="589"/>
      <c r="AB36" s="589"/>
      <c r="AC36" s="589"/>
      <c r="AD36" s="589"/>
      <c r="AE36" s="589"/>
      <c r="AF36" s="589"/>
      <c r="AG36" s="589"/>
      <c r="AH36" s="590"/>
      <c r="AI36" s="590"/>
    </row>
    <row r="37" spans="1:45" ht="24.9" customHeight="1">
      <c r="A37" s="592" t="s">
        <v>432</v>
      </c>
      <c r="B37" s="544" t="s">
        <v>115</v>
      </c>
      <c r="C37" s="1605" t="s">
        <v>66</v>
      </c>
      <c r="D37" s="1605"/>
      <c r="E37" s="1430"/>
      <c r="F37" s="593" t="s">
        <v>470</v>
      </c>
      <c r="G37" s="593" t="s">
        <v>471</v>
      </c>
      <c r="H37" s="593" t="s">
        <v>470</v>
      </c>
      <c r="I37" s="593" t="s">
        <v>471</v>
      </c>
      <c r="J37" s="593" t="s">
        <v>470</v>
      </c>
      <c r="K37" s="593" t="s">
        <v>471</v>
      </c>
      <c r="L37" s="593" t="s">
        <v>470</v>
      </c>
      <c r="M37" s="593" t="s">
        <v>471</v>
      </c>
      <c r="N37" s="593" t="s">
        <v>470</v>
      </c>
      <c r="O37" s="593" t="s">
        <v>471</v>
      </c>
      <c r="P37" s="1606" t="s">
        <v>572</v>
      </c>
      <c r="Q37" s="1607"/>
      <c r="R37" s="1607"/>
      <c r="S37" s="591"/>
      <c r="AA37" s="589"/>
      <c r="AB37" s="589"/>
      <c r="AC37" s="594"/>
      <c r="AD37" s="594"/>
      <c r="AE37" s="594"/>
      <c r="AF37" s="594"/>
      <c r="AG37" s="594"/>
      <c r="AH37" s="590"/>
      <c r="AI37" s="590"/>
    </row>
    <row r="38" spans="1:45" ht="24.9" customHeight="1">
      <c r="A38" s="595"/>
      <c r="B38" s="1608" t="s">
        <v>472</v>
      </c>
      <c r="C38" s="1158" t="s">
        <v>473</v>
      </c>
      <c r="D38" s="1158"/>
      <c r="E38" s="327">
        <v>1.03</v>
      </c>
      <c r="F38" s="678">
        <f>ROUND(T38*Belarus*(1-$G$64),2)</f>
        <v>23122</v>
      </c>
      <c r="G38" s="679">
        <f>ROUND(U38*Belarus*(1-$G$64),2)</f>
        <v>23717</v>
      </c>
      <c r="H38" s="681">
        <f>ROUND(V38*Belarus*(1-$G$64),2)</f>
        <v>25392</v>
      </c>
      <c r="I38" s="683">
        <f>ROUND(W38*Belarus*(1-$G$64),2)</f>
        <v>26002</v>
      </c>
      <c r="J38" s="328" t="s">
        <v>60</v>
      </c>
      <c r="K38" s="328" t="s">
        <v>60</v>
      </c>
      <c r="L38" s="328" t="s">
        <v>60</v>
      </c>
      <c r="M38" s="328" t="s">
        <v>60</v>
      </c>
      <c r="N38" s="328" t="s">
        <v>60</v>
      </c>
      <c r="O38" s="596" t="s">
        <v>60</v>
      </c>
      <c r="P38" s="1606"/>
      <c r="Q38" s="1607"/>
      <c r="R38" s="1607"/>
      <c r="T38" s="673">
        <v>23122</v>
      </c>
      <c r="U38" s="673">
        <v>23717</v>
      </c>
      <c r="V38" s="572">
        <v>25392</v>
      </c>
      <c r="W38" s="572">
        <v>26002</v>
      </c>
      <c r="X38" s="597" t="s">
        <v>60</v>
      </c>
      <c r="Y38" s="597" t="s">
        <v>60</v>
      </c>
      <c r="Z38" s="597" t="s">
        <v>60</v>
      </c>
      <c r="AA38" s="598" t="s">
        <v>60</v>
      </c>
      <c r="AB38" s="599" t="s">
        <v>60</v>
      </c>
      <c r="AC38" s="599" t="s">
        <v>60</v>
      </c>
      <c r="AD38" s="594"/>
      <c r="AE38" s="664"/>
      <c r="AF38" s="664"/>
      <c r="AG38" s="664"/>
      <c r="AH38" s="664"/>
      <c r="AI38" s="590"/>
    </row>
    <row r="39" spans="1:45" ht="24.9" customHeight="1">
      <c r="A39" s="600"/>
      <c r="B39" s="1609"/>
      <c r="C39" s="1158"/>
      <c r="D39" s="1158"/>
      <c r="E39" s="329">
        <v>1.53</v>
      </c>
      <c r="F39" s="677">
        <f>ROUND(T39*Belarus*(1-$G$64),2)</f>
        <v>24600</v>
      </c>
      <c r="G39" s="621" t="str">
        <f>ROUND(U39*Belarus*(1-$G$64),0)&amp;"*"</f>
        <v>25218*</v>
      </c>
      <c r="H39" s="682">
        <f>ROUND(V39*Belarus*(1-$G$64),2)</f>
        <v>27214</v>
      </c>
      <c r="I39" s="624" t="str">
        <f>ROUND(W39*Belarus*(1-$G$64),0)&amp;"****"</f>
        <v>27962****</v>
      </c>
      <c r="J39" s="682">
        <f t="shared" ref="J39:O40" si="3">ROUND(X39*Belarus*(1-$G$64),2)</f>
        <v>29852</v>
      </c>
      <c r="K39" s="682">
        <f t="shared" si="3"/>
        <v>30467</v>
      </c>
      <c r="L39" s="682">
        <f t="shared" si="3"/>
        <v>32569</v>
      </c>
      <c r="M39" s="682">
        <f t="shared" si="3"/>
        <v>33213</v>
      </c>
      <c r="N39" s="682">
        <f t="shared" si="3"/>
        <v>38098</v>
      </c>
      <c r="O39" s="684">
        <f t="shared" si="3"/>
        <v>38683</v>
      </c>
      <c r="P39" s="1606"/>
      <c r="Q39" s="1607"/>
      <c r="R39" s="1607"/>
      <c r="S39" s="336"/>
      <c r="T39" s="673">
        <v>24600</v>
      </c>
      <c r="U39" s="673">
        <v>25218</v>
      </c>
      <c r="V39" s="572">
        <v>27214</v>
      </c>
      <c r="W39" s="572">
        <v>27962</v>
      </c>
      <c r="X39" s="572">
        <v>29852</v>
      </c>
      <c r="Y39" s="572">
        <v>30467</v>
      </c>
      <c r="Z39" s="572">
        <v>32569</v>
      </c>
      <c r="AA39" s="601">
        <v>33213</v>
      </c>
      <c r="AB39" s="602">
        <v>38098</v>
      </c>
      <c r="AC39" s="602">
        <v>38683</v>
      </c>
      <c r="AD39" s="594"/>
      <c r="AE39" s="664"/>
      <c r="AF39" s="664"/>
      <c r="AG39" s="664"/>
      <c r="AH39" s="664"/>
      <c r="AI39" s="664"/>
      <c r="AJ39" s="664"/>
      <c r="AK39" s="664"/>
      <c r="AL39" s="664"/>
      <c r="AM39" s="664"/>
      <c r="AN39" s="664"/>
      <c r="AO39" s="664"/>
    </row>
    <row r="40" spans="1:45" ht="24.9" customHeight="1">
      <c r="A40" s="600"/>
      <c r="B40" s="1609"/>
      <c r="C40" s="1158"/>
      <c r="D40" s="1158"/>
      <c r="E40" s="324">
        <v>1.73</v>
      </c>
      <c r="F40" s="676">
        <f>ROUND(T40*Belarus*(1-$G$64),2)</f>
        <v>28274</v>
      </c>
      <c r="G40" s="621" t="str">
        <f>ROUND(U40*Belarus*(1-$G$64),0)&amp;"*"</f>
        <v>29305*</v>
      </c>
      <c r="H40" s="682">
        <f>ROUND(V40*Belarus*(1-$G$64),2)</f>
        <v>31480</v>
      </c>
      <c r="I40" s="624" t="str">
        <f>ROUND(W40*Belarus*(1-$G$64),0)&amp;"*"</f>
        <v>32443*</v>
      </c>
      <c r="J40" s="682">
        <f t="shared" si="3"/>
        <v>34570</v>
      </c>
      <c r="K40" s="682">
        <f t="shared" si="3"/>
        <v>35460</v>
      </c>
      <c r="L40" s="682">
        <f t="shared" si="3"/>
        <v>37427</v>
      </c>
      <c r="M40" s="682">
        <f t="shared" si="3"/>
        <v>38164</v>
      </c>
      <c r="N40" s="682">
        <f t="shared" si="3"/>
        <v>44059</v>
      </c>
      <c r="O40" s="684">
        <f t="shared" si="3"/>
        <v>44906</v>
      </c>
      <c r="P40" s="1606"/>
      <c r="Q40" s="1607"/>
      <c r="R40" s="1607"/>
      <c r="S40" s="571"/>
      <c r="T40" s="673">
        <v>28274</v>
      </c>
      <c r="U40" s="673">
        <v>29305</v>
      </c>
      <c r="V40" s="572">
        <v>31480</v>
      </c>
      <c r="W40" s="572">
        <v>32443</v>
      </c>
      <c r="X40" s="572">
        <v>34570</v>
      </c>
      <c r="Y40" s="572">
        <v>35460</v>
      </c>
      <c r="Z40" s="572">
        <v>37427</v>
      </c>
      <c r="AA40" s="601">
        <v>38164</v>
      </c>
      <c r="AB40" s="601">
        <v>44059</v>
      </c>
      <c r="AC40" s="602">
        <v>44906</v>
      </c>
      <c r="AD40" s="594"/>
      <c r="AE40" s="664"/>
      <c r="AF40" s="664"/>
      <c r="AG40" s="664"/>
      <c r="AH40" s="664"/>
      <c r="AI40" s="664"/>
      <c r="AJ40" s="664"/>
      <c r="AK40" s="664"/>
      <c r="AL40" s="664"/>
      <c r="AM40" s="664"/>
      <c r="AN40" s="664"/>
      <c r="AO40" s="664"/>
    </row>
    <row r="41" spans="1:45" ht="24.9" customHeight="1">
      <c r="A41" s="603"/>
      <c r="B41" s="1188"/>
      <c r="C41" s="1158"/>
      <c r="D41" s="1158"/>
      <c r="E41" s="21">
        <v>2.0299999999999998</v>
      </c>
      <c r="F41" s="675">
        <f>ROUND(T41*Belarus*(1-$G$64),2)</f>
        <v>29121</v>
      </c>
      <c r="G41" s="622" t="str">
        <f>ROUND(U41*Belarus*(1-$G$64),0)&amp;"****"</f>
        <v>30153****</v>
      </c>
      <c r="H41" s="680">
        <f>ROUND(V41*Belarus*(1-$G$64),2)</f>
        <v>32834</v>
      </c>
      <c r="I41" s="625" t="str">
        <f>ROUND(W41*Belarus*(1-$G$64),0)&amp;"****"</f>
        <v>33780****</v>
      </c>
      <c r="J41" s="680">
        <f>ROUND(X41*Belarus*(1-$G$64),2)</f>
        <v>35784</v>
      </c>
      <c r="K41" s="680">
        <f>ROUND(Y41*Belarus*(1-$G$64),2)</f>
        <v>36766</v>
      </c>
      <c r="L41" s="680">
        <f>ROUND(Z41*Belarus*(1-$G$64),2)</f>
        <v>38708</v>
      </c>
      <c r="M41" s="680" t="str">
        <f>ROUND(AA41*Belarus*(1-$G$64),2)&amp;"*"</f>
        <v>39622*</v>
      </c>
      <c r="N41" s="680">
        <f>ROUND(AB41*Belarus*(1-$G$64),2)</f>
        <v>45573</v>
      </c>
      <c r="O41" s="685" t="str">
        <f>ROUND(AC41*Belarus*(1-$G$64),2)&amp;"*"</f>
        <v>46570*</v>
      </c>
      <c r="P41" s="1606"/>
      <c r="Q41" s="1607"/>
      <c r="R41" s="1607"/>
      <c r="S41" s="571"/>
      <c r="T41" s="673">
        <v>29121</v>
      </c>
      <c r="U41" s="673">
        <v>30153</v>
      </c>
      <c r="V41" s="572">
        <v>32834</v>
      </c>
      <c r="W41" s="572">
        <v>33780</v>
      </c>
      <c r="X41" s="572">
        <v>35784</v>
      </c>
      <c r="Y41" s="572">
        <v>36766</v>
      </c>
      <c r="Z41" s="572">
        <v>38708</v>
      </c>
      <c r="AA41" s="601">
        <v>39622</v>
      </c>
      <c r="AB41" s="602">
        <v>45573</v>
      </c>
      <c r="AC41" s="602">
        <v>46570</v>
      </c>
      <c r="AD41" s="594"/>
      <c r="AE41" s="664"/>
      <c r="AF41" s="664"/>
      <c r="AG41" s="664"/>
      <c r="AH41" s="664"/>
      <c r="AI41" s="664"/>
      <c r="AJ41" s="664"/>
      <c r="AK41" s="664"/>
      <c r="AL41" s="664"/>
      <c r="AM41" s="664"/>
      <c r="AN41" s="664"/>
      <c r="AO41" s="664"/>
    </row>
    <row r="42" spans="1:45" s="549" customFormat="1" ht="15" customHeight="1">
      <c r="A42" s="1588"/>
      <c r="B42" s="1589"/>
      <c r="C42" s="1589"/>
      <c r="D42" s="1589"/>
      <c r="E42" s="1589"/>
      <c r="F42" s="1589"/>
      <c r="G42" s="1589"/>
      <c r="H42" s="1589"/>
      <c r="I42" s="1589"/>
      <c r="J42" s="1589"/>
      <c r="K42" s="1589"/>
      <c r="L42" s="1589"/>
      <c r="M42" s="1589"/>
      <c r="N42" s="1589"/>
      <c r="O42" s="1590"/>
      <c r="P42" s="604"/>
      <c r="Q42" s="594"/>
      <c r="R42" s="594"/>
      <c r="S42" s="591"/>
      <c r="X42" s="605"/>
      <c r="Y42" s="605"/>
      <c r="AA42" s="606"/>
      <c r="AB42" s="594"/>
      <c r="AC42" s="594"/>
      <c r="AD42" s="594"/>
      <c r="AE42" s="594"/>
      <c r="AF42" s="594"/>
      <c r="AG42" s="594"/>
      <c r="AH42" s="607"/>
      <c r="AI42" s="607"/>
      <c r="AJ42" s="548"/>
      <c r="AK42" s="548"/>
      <c r="AL42" s="548"/>
      <c r="AM42" s="548"/>
      <c r="AN42" s="548"/>
      <c r="AO42" s="548"/>
      <c r="AP42" s="548"/>
      <c r="AQ42" s="548"/>
      <c r="AR42" s="548"/>
      <c r="AS42" s="548"/>
    </row>
    <row r="43" spans="1:45" s="549" customFormat="1" ht="27" customHeight="1">
      <c r="A43" s="1535" t="s">
        <v>432</v>
      </c>
      <c r="B43" s="1536"/>
      <c r="C43" s="1541" t="s">
        <v>115</v>
      </c>
      <c r="D43" s="1542"/>
      <c r="E43" s="1547" t="s">
        <v>116</v>
      </c>
      <c r="F43" s="1591" t="s">
        <v>117</v>
      </c>
      <c r="G43" s="1592"/>
      <c r="H43" s="1592"/>
      <c r="I43" s="1592"/>
      <c r="J43" s="1572" t="s">
        <v>635</v>
      </c>
      <c r="K43" s="1593" t="s">
        <v>574</v>
      </c>
      <c r="L43" s="1594"/>
      <c r="M43" s="1595"/>
      <c r="O43" s="805"/>
      <c r="P43" s="1511" t="s">
        <v>474</v>
      </c>
      <c r="Q43" s="1526"/>
      <c r="R43" s="1526"/>
      <c r="S43" s="591"/>
      <c r="U43" s="674"/>
      <c r="V43" s="674"/>
      <c r="W43" s="674"/>
      <c r="X43" s="674"/>
      <c r="Y43" s="674"/>
      <c r="Z43" s="674"/>
      <c r="AA43" s="674"/>
      <c r="AB43" s="674"/>
      <c r="AC43" s="674"/>
      <c r="AD43" s="674"/>
      <c r="AE43" s="608"/>
      <c r="AF43" s="608"/>
      <c r="AG43" s="608"/>
      <c r="AH43" s="607"/>
      <c r="AI43" s="607"/>
      <c r="AJ43" s="548"/>
      <c r="AK43" s="548"/>
      <c r="AL43" s="548"/>
      <c r="AM43" s="548"/>
      <c r="AN43" s="548"/>
      <c r="AO43" s="548"/>
      <c r="AP43" s="548"/>
      <c r="AQ43" s="548"/>
      <c r="AR43" s="548"/>
      <c r="AS43" s="548"/>
    </row>
    <row r="44" spans="1:45" s="549" customFormat="1" ht="27" customHeight="1">
      <c r="A44" s="1537"/>
      <c r="B44" s="1538"/>
      <c r="C44" s="1543"/>
      <c r="D44" s="1544"/>
      <c r="E44" s="1548"/>
      <c r="F44" s="1512">
        <v>1</v>
      </c>
      <c r="G44" s="1513"/>
      <c r="H44" s="1527">
        <v>3.45</v>
      </c>
      <c r="I44" s="1528"/>
      <c r="J44" s="1573"/>
      <c r="K44" s="1596"/>
      <c r="L44" s="1597"/>
      <c r="M44" s="1598"/>
      <c r="O44" s="805"/>
      <c r="P44" s="1511"/>
      <c r="Q44" s="1526"/>
      <c r="R44" s="1526"/>
      <c r="S44" s="591"/>
      <c r="U44" s="674"/>
      <c r="V44" s="674"/>
      <c r="W44" s="674"/>
      <c r="X44" s="674"/>
      <c r="Y44" s="674"/>
      <c r="Z44" s="674"/>
      <c r="AA44" s="674"/>
      <c r="AB44" s="674"/>
      <c r="AC44" s="674"/>
      <c r="AD44" s="674"/>
      <c r="AE44" s="608"/>
      <c r="AF44" s="608"/>
      <c r="AG44" s="608"/>
      <c r="AH44" s="607"/>
      <c r="AI44" s="607"/>
      <c r="AJ44" s="548"/>
      <c r="AK44" s="548"/>
      <c r="AL44" s="548"/>
      <c r="AM44" s="548"/>
      <c r="AN44" s="548"/>
      <c r="AO44" s="548"/>
      <c r="AP44" s="548"/>
      <c r="AQ44" s="548"/>
      <c r="AR44" s="548"/>
      <c r="AS44" s="548"/>
    </row>
    <row r="45" spans="1:45" s="549" customFormat="1" ht="27" customHeight="1">
      <c r="A45" s="1539"/>
      <c r="B45" s="1540"/>
      <c r="C45" s="1545"/>
      <c r="D45" s="1546"/>
      <c r="E45" s="1549"/>
      <c r="F45" s="1559" t="s">
        <v>634</v>
      </c>
      <c r="G45" s="1560"/>
      <c r="H45" s="1560"/>
      <c r="I45" s="1561"/>
      <c r="J45" s="1573"/>
      <c r="K45" s="1596"/>
      <c r="L45" s="1597"/>
      <c r="M45" s="1598"/>
      <c r="O45" s="804"/>
      <c r="P45" s="1550" t="s">
        <v>571</v>
      </c>
      <c r="Q45" s="1551"/>
      <c r="R45" s="1552"/>
      <c r="S45" s="591"/>
      <c r="U45" s="674"/>
      <c r="V45" s="674"/>
      <c r="W45" s="674"/>
      <c r="X45" s="674"/>
      <c r="Y45" s="674"/>
      <c r="Z45" s="674"/>
      <c r="AA45" s="674"/>
      <c r="AB45" s="674"/>
      <c r="AC45" s="674"/>
      <c r="AD45" s="674"/>
      <c r="AE45" s="608"/>
      <c r="AF45" s="608"/>
      <c r="AG45" s="608"/>
      <c r="AH45" s="607"/>
      <c r="AI45" s="607"/>
      <c r="AJ45" s="548"/>
      <c r="AK45" s="548"/>
      <c r="AL45" s="548"/>
      <c r="AM45" s="548"/>
      <c r="AN45" s="548"/>
      <c r="AO45" s="548"/>
      <c r="AP45" s="548"/>
      <c r="AQ45" s="548"/>
      <c r="AR45" s="548"/>
      <c r="AS45" s="548"/>
    </row>
    <row r="46" spans="1:45" s="549" customFormat="1" ht="24.9" customHeight="1">
      <c r="A46" s="1529"/>
      <c r="B46" s="1530"/>
      <c r="C46" s="1190" t="s">
        <v>475</v>
      </c>
      <c r="D46" s="1190"/>
      <c r="E46" s="1568">
        <v>2</v>
      </c>
      <c r="F46" s="1562" t="str">
        <f>ROUND(U47*Belarus*(1-$G$64),2)&amp;"***"</f>
        <v>11324***</v>
      </c>
      <c r="G46" s="1563"/>
      <c r="H46" s="1490" t="s">
        <v>60</v>
      </c>
      <c r="I46" s="1566"/>
      <c r="J46" s="1573"/>
      <c r="K46" s="1596"/>
      <c r="L46" s="1597"/>
      <c r="M46" s="1598"/>
      <c r="O46" s="804"/>
      <c r="P46" s="1553"/>
      <c r="Q46" s="1554"/>
      <c r="R46" s="1555"/>
      <c r="S46" s="591"/>
      <c r="T46" s="670">
        <v>9899</v>
      </c>
      <c r="U46" s="670"/>
      <c r="V46" s="674"/>
      <c r="W46" s="664"/>
      <c r="X46" s="674"/>
      <c r="Y46" s="674"/>
      <c r="Z46" s="674"/>
      <c r="AA46" s="674"/>
      <c r="AB46" s="674"/>
      <c r="AC46" s="674"/>
      <c r="AD46" s="674"/>
      <c r="AE46" s="605"/>
      <c r="AF46" s="605"/>
      <c r="AG46" s="605"/>
      <c r="AH46" s="548"/>
      <c r="AI46" s="548"/>
      <c r="AJ46" s="548"/>
      <c r="AK46" s="548"/>
      <c r="AL46" s="548"/>
      <c r="AM46" s="548"/>
      <c r="AN46" s="548"/>
      <c r="AO46" s="548"/>
      <c r="AP46" s="548"/>
      <c r="AQ46" s="548"/>
      <c r="AR46" s="548"/>
      <c r="AS46" s="548"/>
    </row>
    <row r="47" spans="1:45" ht="24.9" customHeight="1">
      <c r="A47" s="1531"/>
      <c r="B47" s="1532"/>
      <c r="C47" s="1190"/>
      <c r="D47" s="1190"/>
      <c r="E47" s="1569"/>
      <c r="F47" s="1564"/>
      <c r="G47" s="1565"/>
      <c r="H47" s="1494"/>
      <c r="I47" s="1567"/>
      <c r="J47" s="1573"/>
      <c r="K47" s="1596"/>
      <c r="L47" s="1597"/>
      <c r="M47" s="1598"/>
      <c r="O47" s="804"/>
      <c r="P47" s="1553"/>
      <c r="Q47" s="1554"/>
      <c r="R47" s="1555"/>
      <c r="T47" s="670">
        <v>10294</v>
      </c>
      <c r="U47" s="670">
        <v>11324</v>
      </c>
      <c r="V47" s="674"/>
      <c r="W47" s="664"/>
      <c r="X47" s="664"/>
      <c r="Y47" s="674"/>
      <c r="Z47" s="674"/>
      <c r="AA47" s="674"/>
      <c r="AB47" s="674"/>
      <c r="AC47" s="674"/>
      <c r="AD47" s="674"/>
    </row>
    <row r="48" spans="1:45" ht="24.9" customHeight="1">
      <c r="A48" s="1531"/>
      <c r="B48" s="1532"/>
      <c r="C48" s="1190" t="s">
        <v>476</v>
      </c>
      <c r="D48" s="1190"/>
      <c r="E48" s="1568">
        <v>2</v>
      </c>
      <c r="F48" s="1490" t="s">
        <v>60</v>
      </c>
      <c r="G48" s="1491"/>
      <c r="H48" s="1562" t="str">
        <f>ROUND(U49*Belarus*(1-$G$64),2)&amp;"***"</f>
        <v>21148***</v>
      </c>
      <c r="I48" s="1570"/>
      <c r="J48" s="1573"/>
      <c r="K48" s="1596"/>
      <c r="L48" s="1597"/>
      <c r="M48" s="1598"/>
      <c r="O48" s="804"/>
      <c r="P48" s="1553"/>
      <c r="Q48" s="1554"/>
      <c r="R48" s="1555"/>
      <c r="S48" s="336"/>
      <c r="T48" s="572">
        <v>18404</v>
      </c>
      <c r="U48" s="572"/>
      <c r="W48" s="664"/>
    </row>
    <row r="49" spans="1:74" ht="24.9" customHeight="1">
      <c r="A49" s="1533"/>
      <c r="B49" s="1534"/>
      <c r="C49" s="1190"/>
      <c r="D49" s="1190"/>
      <c r="E49" s="1569"/>
      <c r="F49" s="1494"/>
      <c r="G49" s="1495"/>
      <c r="H49" s="1564"/>
      <c r="I49" s="1571"/>
      <c r="J49" s="1574"/>
      <c r="K49" s="1599"/>
      <c r="L49" s="1600"/>
      <c r="M49" s="1601"/>
      <c r="O49" s="804"/>
      <c r="P49" s="1556"/>
      <c r="Q49" s="1557"/>
      <c r="R49" s="1558"/>
      <c r="S49" s="609"/>
      <c r="T49" s="572">
        <v>19088</v>
      </c>
      <c r="U49" s="572">
        <v>21148</v>
      </c>
      <c r="W49" s="664"/>
      <c r="X49" s="664"/>
    </row>
    <row r="50" spans="1:74" ht="15" customHeight="1">
      <c r="A50" s="549"/>
      <c r="B50" s="610"/>
      <c r="C50" s="606"/>
      <c r="E50" s="610"/>
      <c r="F50" s="610"/>
      <c r="G50" s="610"/>
      <c r="H50" s="610"/>
      <c r="I50" s="610"/>
      <c r="K50" s="611"/>
      <c r="L50" s="594"/>
      <c r="M50" s="594"/>
      <c r="N50" s="594"/>
      <c r="O50" s="594"/>
      <c r="P50" s="751"/>
      <c r="Q50" s="751"/>
      <c r="R50" s="751"/>
      <c r="S50" s="612"/>
      <c r="U50" s="562"/>
      <c r="V50" s="562"/>
      <c r="W50" s="562"/>
    </row>
    <row r="51" spans="1:74" s="1" customFormat="1" ht="24.9" customHeight="1">
      <c r="A51" s="1578" t="s">
        <v>432</v>
      </c>
      <c r="B51" s="1578"/>
      <c r="C51" s="1578" t="s">
        <v>115</v>
      </c>
      <c r="D51" s="1578"/>
      <c r="E51" s="1547" t="s">
        <v>116</v>
      </c>
      <c r="F51" s="1591" t="s">
        <v>117</v>
      </c>
      <c r="G51" s="1592"/>
      <c r="H51" s="1592"/>
      <c r="I51" s="1592"/>
      <c r="J51" s="1511" t="s">
        <v>477</v>
      </c>
      <c r="K51" s="1575" t="s">
        <v>615</v>
      </c>
      <c r="L51" s="1551"/>
      <c r="M51" s="1552"/>
      <c r="N51" s="594"/>
      <c r="O51" s="594"/>
      <c r="P51" s="594"/>
      <c r="Q51" s="594"/>
      <c r="R51" s="594"/>
      <c r="S51" s="612"/>
      <c r="U51" s="613"/>
      <c r="V51" s="613"/>
      <c r="W51" s="61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546"/>
      <c r="AI51" s="546"/>
      <c r="AJ51" s="546"/>
      <c r="AK51" s="546"/>
      <c r="AL51" s="546"/>
      <c r="AM51" s="546"/>
      <c r="AN51" s="546"/>
      <c r="AO51" s="546"/>
      <c r="AP51" s="546"/>
      <c r="AQ51" s="546"/>
      <c r="AR51" s="546"/>
      <c r="AS51" s="546"/>
    </row>
    <row r="52" spans="1:74" s="1" customFormat="1" ht="24.9" customHeight="1">
      <c r="A52" s="1578"/>
      <c r="B52" s="1578"/>
      <c r="C52" s="1578"/>
      <c r="D52" s="1578"/>
      <c r="E52" s="1549"/>
      <c r="F52" s="1512">
        <v>1</v>
      </c>
      <c r="G52" s="1513"/>
      <c r="H52" s="1512">
        <v>5</v>
      </c>
      <c r="I52" s="1514"/>
      <c r="J52" s="1511"/>
      <c r="K52" s="1576"/>
      <c r="L52" s="1554"/>
      <c r="M52" s="1555"/>
      <c r="N52" s="594"/>
      <c r="O52" s="594"/>
      <c r="P52" s="594"/>
      <c r="Q52" s="594"/>
      <c r="R52" s="594"/>
      <c r="S52" s="614"/>
      <c r="U52" s="613"/>
      <c r="V52" s="613"/>
      <c r="W52" s="61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546"/>
      <c r="AI52" s="546"/>
      <c r="AJ52" s="546"/>
      <c r="AK52" s="546"/>
      <c r="AL52" s="546"/>
      <c r="AM52" s="546"/>
      <c r="AN52" s="546"/>
      <c r="AO52" s="546"/>
      <c r="AP52" s="546"/>
      <c r="AQ52" s="546"/>
      <c r="AR52" s="546"/>
      <c r="AS52" s="546"/>
    </row>
    <row r="53" spans="1:74" s="1" customFormat="1" ht="35.1" customHeight="1">
      <c r="A53" s="1515"/>
      <c r="B53" s="1516"/>
      <c r="C53" s="1521" t="s">
        <v>478</v>
      </c>
      <c r="D53" s="1521"/>
      <c r="E53" s="1142">
        <v>1.95</v>
      </c>
      <c r="F53" s="1158">
        <f>ROUND(T53*Belarus*(1-$G$64),2)</f>
        <v>10073</v>
      </c>
      <c r="G53" s="1158"/>
      <c r="H53" s="1158" t="s">
        <v>60</v>
      </c>
      <c r="I53" s="1463"/>
      <c r="J53" s="1511"/>
      <c r="K53" s="1576"/>
      <c r="L53" s="1554"/>
      <c r="M53" s="1555"/>
      <c r="N53" s="594"/>
      <c r="O53" s="594"/>
      <c r="P53" s="594"/>
      <c r="Q53" s="594"/>
      <c r="R53" s="594"/>
      <c r="S53" s="614"/>
      <c r="T53" s="563">
        <v>10073</v>
      </c>
      <c r="U53" s="562"/>
      <c r="V53" s="562"/>
      <c r="W53" s="664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546"/>
      <c r="AI53" s="546"/>
      <c r="AJ53" s="546"/>
      <c r="AK53" s="546"/>
      <c r="AL53" s="546"/>
      <c r="AM53" s="546"/>
      <c r="AN53" s="546"/>
      <c r="AO53" s="546"/>
      <c r="AP53" s="546"/>
      <c r="AQ53" s="546"/>
      <c r="AR53" s="546"/>
      <c r="AS53" s="546"/>
    </row>
    <row r="54" spans="1:74" s="1" customFormat="1" ht="35.1" customHeight="1">
      <c r="A54" s="1517"/>
      <c r="B54" s="1518"/>
      <c r="C54" s="1521"/>
      <c r="D54" s="1521"/>
      <c r="E54" s="1142"/>
      <c r="F54" s="1158"/>
      <c r="G54" s="1158"/>
      <c r="H54" s="1158"/>
      <c r="I54" s="1463"/>
      <c r="J54" s="1511"/>
      <c r="K54" s="1576"/>
      <c r="L54" s="1554"/>
      <c r="M54" s="1555"/>
      <c r="N54" s="594"/>
      <c r="O54" s="594"/>
      <c r="P54" s="594"/>
      <c r="Q54" s="594"/>
      <c r="R54" s="594"/>
      <c r="S54" s="615"/>
      <c r="T54" s="562"/>
      <c r="U54" s="562"/>
      <c r="V54" s="562"/>
      <c r="W54" s="562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546"/>
      <c r="AI54" s="546"/>
      <c r="AJ54" s="546"/>
      <c r="AK54" s="546"/>
      <c r="AL54" s="546"/>
      <c r="AM54" s="546"/>
      <c r="AN54" s="546"/>
      <c r="AO54" s="546"/>
      <c r="AP54" s="546"/>
      <c r="AQ54" s="546"/>
      <c r="AR54" s="546"/>
      <c r="AS54" s="546"/>
    </row>
    <row r="55" spans="1:74" s="1" customFormat="1" ht="35.1" customHeight="1">
      <c r="A55" s="1517"/>
      <c r="B55" s="1518"/>
      <c r="C55" s="1522" t="s">
        <v>479</v>
      </c>
      <c r="D55" s="1522"/>
      <c r="E55" s="1142">
        <v>1.95</v>
      </c>
      <c r="F55" s="1158" t="s">
        <v>60</v>
      </c>
      <c r="G55" s="1158"/>
      <c r="H55" s="1158">
        <f>ROUND(T55*Belarus*(1-$G$64),2)</f>
        <v>20225</v>
      </c>
      <c r="I55" s="1463"/>
      <c r="J55" s="1511"/>
      <c r="K55" s="1576"/>
      <c r="L55" s="1554"/>
      <c r="M55" s="1555"/>
      <c r="N55" s="594"/>
      <c r="O55" s="594"/>
      <c r="P55" s="594"/>
      <c r="Q55" s="594"/>
      <c r="R55" s="594"/>
      <c r="S55" s="615"/>
      <c r="T55" s="563">
        <v>20225</v>
      </c>
      <c r="U55" s="613"/>
      <c r="W55" s="664"/>
      <c r="AA55" s="193"/>
      <c r="AB55" s="193"/>
      <c r="AC55" s="193"/>
      <c r="AD55" s="193"/>
      <c r="AE55" s="193"/>
      <c r="AF55" s="193"/>
      <c r="AG55" s="193"/>
      <c r="AH55" s="546"/>
      <c r="AI55" s="546"/>
      <c r="AJ55" s="546"/>
      <c r="AK55" s="546"/>
      <c r="AL55" s="546"/>
      <c r="AM55" s="546"/>
      <c r="AN55" s="546"/>
      <c r="AO55" s="546"/>
      <c r="AP55" s="546"/>
      <c r="AQ55" s="546"/>
      <c r="AR55" s="546"/>
      <c r="AS55" s="546"/>
    </row>
    <row r="56" spans="1:74" s="1" customFormat="1" ht="35.1" customHeight="1">
      <c r="A56" s="1519"/>
      <c r="B56" s="1520"/>
      <c r="C56" s="1522"/>
      <c r="D56" s="1522"/>
      <c r="E56" s="1142"/>
      <c r="F56" s="1158"/>
      <c r="G56" s="1158"/>
      <c r="H56" s="1158"/>
      <c r="I56" s="1463"/>
      <c r="J56" s="1511"/>
      <c r="K56" s="1577"/>
      <c r="L56" s="1557"/>
      <c r="M56" s="1558"/>
      <c r="N56" s="594"/>
      <c r="O56" s="594"/>
      <c r="P56" s="594"/>
      <c r="Q56" s="594"/>
      <c r="R56" s="594"/>
      <c r="S56" s="615"/>
      <c r="T56" s="613"/>
      <c r="U56" s="613"/>
      <c r="AA56" s="193"/>
      <c r="AB56" s="193"/>
      <c r="AC56" s="193"/>
      <c r="AD56" s="193"/>
      <c r="AE56" s="193"/>
      <c r="AF56" s="193"/>
      <c r="AG56" s="193"/>
      <c r="AH56" s="546"/>
      <c r="AI56" s="546"/>
      <c r="AJ56" s="546"/>
      <c r="AK56" s="546"/>
      <c r="AL56" s="546"/>
      <c r="AM56" s="546"/>
      <c r="AN56" s="546"/>
      <c r="AO56" s="546"/>
      <c r="AP56" s="546"/>
      <c r="AQ56" s="546"/>
      <c r="AR56" s="546"/>
      <c r="AS56" s="546"/>
    </row>
    <row r="57" spans="1:74" ht="24.9" customHeight="1">
      <c r="A57" s="1523" t="s">
        <v>492</v>
      </c>
      <c r="B57" s="78" t="s">
        <v>493</v>
      </c>
      <c r="C57" s="75"/>
      <c r="D57" s="75"/>
      <c r="E57" s="631"/>
      <c r="F57" s="608" t="s">
        <v>72</v>
      </c>
      <c r="G57" s="75"/>
      <c r="J57" s="611"/>
      <c r="K57" s="75"/>
      <c r="L57" s="193"/>
      <c r="M57" s="1525" t="s">
        <v>480</v>
      </c>
      <c r="N57" s="1525"/>
      <c r="O57" s="1525"/>
      <c r="P57" s="1525"/>
      <c r="Q57" s="1525"/>
      <c r="R57" s="157"/>
    </row>
    <row r="58" spans="1:74" ht="24.9" customHeight="1">
      <c r="A58" s="1524"/>
      <c r="B58" s="78" t="s">
        <v>494</v>
      </c>
      <c r="C58" s="75"/>
      <c r="D58" s="75"/>
      <c r="E58" s="631"/>
      <c r="F58" s="605" t="s">
        <v>481</v>
      </c>
      <c r="G58" s="75"/>
      <c r="J58" s="75"/>
      <c r="K58" s="75"/>
      <c r="L58" s="193"/>
      <c r="M58" s="1525"/>
      <c r="N58" s="1525"/>
      <c r="O58" s="1525"/>
      <c r="P58" s="1525"/>
      <c r="Q58" s="1525"/>
      <c r="R58" s="157"/>
    </row>
    <row r="59" spans="1:74" ht="24.9" customHeight="1">
      <c r="A59" s="1524"/>
      <c r="B59" s="78" t="s">
        <v>569</v>
      </c>
      <c r="C59" s="75"/>
      <c r="D59" s="75"/>
      <c r="E59" s="75"/>
      <c r="F59" s="616" t="s">
        <v>642</v>
      </c>
      <c r="G59" s="75"/>
      <c r="K59" s="562"/>
      <c r="L59" s="562"/>
      <c r="M59" s="1525" t="s">
        <v>633</v>
      </c>
      <c r="N59" s="1525"/>
      <c r="O59" s="1525"/>
      <c r="P59" s="1525"/>
      <c r="Q59" s="1525"/>
      <c r="R59" s="157"/>
    </row>
    <row r="60" spans="1:74" ht="24.9" customHeight="1">
      <c r="A60" s="1524"/>
      <c r="B60" s="78" t="s">
        <v>495</v>
      </c>
      <c r="C60" s="75"/>
      <c r="D60" s="75"/>
      <c r="E60" s="75"/>
      <c r="F60" s="632" t="s">
        <v>482</v>
      </c>
      <c r="G60" s="75"/>
      <c r="K60" s="617"/>
      <c r="L60" s="617"/>
      <c r="M60" s="1525"/>
      <c r="N60" s="1525"/>
      <c r="O60" s="1525"/>
      <c r="P60" s="1525"/>
      <c r="Q60" s="1525"/>
      <c r="R60" s="157"/>
    </row>
    <row r="61" spans="1:74" ht="24.9" customHeight="1">
      <c r="B61" s="562"/>
      <c r="C61" s="562"/>
      <c r="D61" s="562"/>
      <c r="E61" s="562"/>
      <c r="F61" s="562"/>
      <c r="G61" s="562"/>
      <c r="H61" s="562"/>
    </row>
    <row r="62" spans="1:74" s="618" customFormat="1">
      <c r="B62" s="617"/>
      <c r="C62" s="617"/>
      <c r="D62" s="617"/>
      <c r="E62" s="617"/>
      <c r="F62" s="617"/>
      <c r="G62" s="617"/>
      <c r="H62" s="617"/>
      <c r="I62" s="617"/>
      <c r="J62" s="617"/>
      <c r="K62" s="8"/>
      <c r="L62" s="8"/>
      <c r="M62" s="8"/>
      <c r="N62" s="8"/>
      <c r="O62" s="8"/>
      <c r="P62" s="8"/>
      <c r="Q62" s="8"/>
      <c r="R62"/>
      <c r="S62" s="562"/>
      <c r="T62" s="562"/>
      <c r="U62" s="562"/>
      <c r="V62" s="562"/>
      <c r="W62" s="562"/>
      <c r="X62" s="558"/>
      <c r="Y62" s="558"/>
      <c r="Z62" s="558"/>
      <c r="AA62" s="558"/>
      <c r="AB62" s="558"/>
      <c r="AC62" s="558"/>
      <c r="AD62" s="558"/>
      <c r="AE62" s="558"/>
      <c r="AF62" s="558"/>
      <c r="AG62" s="558"/>
      <c r="AH62" s="559"/>
      <c r="AI62" s="559"/>
      <c r="AJ62" s="559"/>
      <c r="AK62" s="559"/>
      <c r="AL62" s="559"/>
      <c r="AM62" s="559"/>
      <c r="AN62" s="559"/>
      <c r="AO62" s="559"/>
      <c r="AP62" s="559"/>
      <c r="AQ62" s="559"/>
      <c r="AR62" s="559"/>
      <c r="AS62" s="559"/>
      <c r="AT62" s="556"/>
      <c r="AU62" s="556"/>
      <c r="AV62" s="556"/>
      <c r="AW62" s="556"/>
      <c r="AX62" s="556"/>
      <c r="AY62" s="556"/>
      <c r="AZ62" s="556"/>
      <c r="BA62" s="556"/>
      <c r="BB62" s="556"/>
      <c r="BC62" s="556"/>
      <c r="BD62" s="556"/>
      <c r="BE62" s="556"/>
      <c r="BF62" s="556"/>
      <c r="BG62" s="556"/>
      <c r="BH62" s="556"/>
      <c r="BI62" s="556"/>
      <c r="BJ62" s="556"/>
      <c r="BK62" s="556"/>
      <c r="BL62" s="556"/>
      <c r="BM62" s="556"/>
      <c r="BN62" s="556"/>
      <c r="BO62" s="556"/>
      <c r="BP62" s="556"/>
      <c r="BQ62" s="556"/>
      <c r="BR62" s="556"/>
      <c r="BS62" s="556"/>
      <c r="BT62" s="556"/>
      <c r="BU62" s="556"/>
      <c r="BV62" s="556"/>
    </row>
    <row r="63" spans="1:74">
      <c r="X63" s="558"/>
      <c r="Y63" s="558"/>
      <c r="Z63" s="558"/>
      <c r="AA63" s="558"/>
      <c r="AB63" s="558"/>
      <c r="AC63" s="558"/>
      <c r="AD63" s="558"/>
      <c r="AE63" s="558"/>
      <c r="AF63" s="558"/>
      <c r="AG63" s="558"/>
      <c r="AH63" s="559"/>
      <c r="AI63" s="559"/>
      <c r="AJ63" s="559"/>
      <c r="AK63" s="559"/>
      <c r="AL63" s="559"/>
      <c r="AM63" s="559"/>
      <c r="AN63" s="559"/>
      <c r="AO63" s="559"/>
      <c r="AP63" s="559"/>
      <c r="AQ63" s="559"/>
      <c r="AR63" s="559"/>
      <c r="AS63" s="559"/>
      <c r="AT63" s="556"/>
      <c r="AU63" s="556"/>
      <c r="AV63" s="556"/>
      <c r="AW63" s="556"/>
      <c r="AX63" s="556"/>
      <c r="AY63" s="556"/>
      <c r="AZ63" s="556"/>
      <c r="BA63" s="556"/>
      <c r="BB63" s="556"/>
      <c r="BC63" s="556"/>
      <c r="BD63" s="556"/>
      <c r="BE63" s="556"/>
      <c r="BF63" s="556"/>
      <c r="BG63" s="556"/>
      <c r="BH63" s="556"/>
      <c r="BI63" s="556"/>
      <c r="BJ63" s="556"/>
      <c r="BK63" s="556"/>
      <c r="BL63" s="556"/>
      <c r="BM63" s="556"/>
      <c r="BN63" s="556"/>
      <c r="BO63" s="556"/>
      <c r="BP63" s="556"/>
      <c r="BQ63" s="556"/>
      <c r="BR63" s="556"/>
      <c r="BS63" s="556"/>
      <c r="BT63" s="556"/>
      <c r="BU63" s="556"/>
      <c r="BV63" s="556"/>
    </row>
    <row r="64" spans="1:74" ht="81.75" customHeight="1">
      <c r="A64" s="1507" t="s">
        <v>75</v>
      </c>
      <c r="B64" s="1508"/>
      <c r="C64" s="1508"/>
      <c r="D64" s="1508"/>
      <c r="E64" s="1508"/>
      <c r="F64" s="1509"/>
      <c r="G64" s="1510">
        <v>0</v>
      </c>
      <c r="H64" s="1510"/>
      <c r="I64" s="1510"/>
      <c r="J64" s="1510"/>
      <c r="M64" s="8" t="s">
        <v>570</v>
      </c>
      <c r="X64" s="558"/>
      <c r="Y64" s="558"/>
      <c r="Z64" s="558"/>
      <c r="AA64" s="558"/>
      <c r="AB64" s="558"/>
      <c r="AC64" s="558"/>
      <c r="AD64" s="558"/>
      <c r="AE64" s="558"/>
      <c r="AF64" s="558"/>
      <c r="AG64" s="558"/>
      <c r="AH64" s="559"/>
      <c r="AI64" s="559"/>
      <c r="AJ64" s="559"/>
      <c r="AK64" s="559"/>
      <c r="AL64" s="559"/>
      <c r="AM64" s="559"/>
      <c r="AN64" s="559"/>
      <c r="AO64" s="559"/>
      <c r="AP64" s="559"/>
      <c r="AQ64" s="559"/>
      <c r="AR64" s="559"/>
      <c r="AS64" s="559"/>
      <c r="AT64" s="556"/>
      <c r="AU64" s="556"/>
      <c r="AV64" s="556"/>
      <c r="AW64" s="556"/>
      <c r="AX64" s="556"/>
      <c r="AY64" s="556"/>
      <c r="AZ64" s="556"/>
      <c r="BA64" s="556"/>
      <c r="BB64" s="556"/>
      <c r="BC64" s="556"/>
      <c r="BD64" s="556"/>
      <c r="BE64" s="556"/>
      <c r="BF64" s="556"/>
      <c r="BG64" s="556"/>
      <c r="BH64" s="556"/>
      <c r="BI64" s="556"/>
      <c r="BJ64" s="556"/>
      <c r="BK64" s="556"/>
      <c r="BL64" s="556"/>
      <c r="BM64" s="556"/>
      <c r="BN64" s="556"/>
      <c r="BO64" s="556"/>
      <c r="BP64" s="556"/>
      <c r="BQ64" s="556"/>
      <c r="BR64" s="556"/>
      <c r="BS64" s="556"/>
      <c r="BT64" s="556"/>
      <c r="BU64" s="556"/>
      <c r="BV64" s="556"/>
    </row>
    <row r="65" spans="24:74">
      <c r="X65" s="558"/>
      <c r="Y65" s="558"/>
      <c r="Z65" s="558"/>
      <c r="AA65" s="558"/>
      <c r="AB65" s="558"/>
      <c r="AC65" s="558"/>
      <c r="AD65" s="558"/>
      <c r="AE65" s="558"/>
      <c r="AF65" s="558"/>
      <c r="AG65" s="558"/>
      <c r="AH65" s="559"/>
      <c r="AI65" s="559"/>
      <c r="AJ65" s="559"/>
      <c r="AK65" s="559"/>
      <c r="AL65" s="559"/>
      <c r="AM65" s="559"/>
      <c r="AN65" s="559"/>
      <c r="AO65" s="559"/>
      <c r="AP65" s="559"/>
      <c r="AQ65" s="559"/>
      <c r="AR65" s="559"/>
      <c r="AS65" s="559"/>
      <c r="AT65" s="556"/>
      <c r="AU65" s="556"/>
      <c r="AV65" s="556"/>
      <c r="AW65" s="556"/>
      <c r="AX65" s="556"/>
      <c r="AY65" s="556"/>
      <c r="AZ65" s="556"/>
      <c r="BA65" s="556"/>
      <c r="BB65" s="556"/>
      <c r="BC65" s="556"/>
      <c r="BD65" s="556"/>
      <c r="BE65" s="556"/>
      <c r="BF65" s="556"/>
      <c r="BG65" s="556"/>
      <c r="BH65" s="556"/>
      <c r="BI65" s="556"/>
      <c r="BJ65" s="556"/>
      <c r="BK65" s="556"/>
      <c r="BL65" s="556"/>
      <c r="BM65" s="556"/>
      <c r="BN65" s="556"/>
      <c r="BO65" s="556"/>
      <c r="BP65" s="556"/>
      <c r="BQ65" s="556"/>
      <c r="BR65" s="556"/>
      <c r="BS65" s="556"/>
      <c r="BT65" s="556"/>
      <c r="BU65" s="556"/>
      <c r="BV65" s="556"/>
    </row>
    <row r="66" spans="24:74">
      <c r="X66" s="558"/>
      <c r="Y66" s="558"/>
      <c r="Z66" s="558"/>
      <c r="AA66" s="558"/>
      <c r="AB66" s="558"/>
      <c r="AC66" s="558"/>
      <c r="AD66" s="558"/>
      <c r="AE66" s="558"/>
      <c r="AF66" s="558"/>
      <c r="AG66" s="558"/>
      <c r="AH66" s="559"/>
      <c r="AI66" s="559"/>
      <c r="AJ66" s="559"/>
      <c r="AK66" s="559"/>
      <c r="AL66" s="559"/>
      <c r="AM66" s="559"/>
      <c r="AN66" s="559"/>
      <c r="AO66" s="559"/>
      <c r="AP66" s="559"/>
      <c r="AQ66" s="559"/>
      <c r="AR66" s="559"/>
      <c r="AS66" s="559"/>
      <c r="AT66" s="556"/>
      <c r="AU66" s="556"/>
      <c r="AV66" s="556"/>
      <c r="AW66" s="556"/>
      <c r="AX66" s="556"/>
      <c r="AY66" s="556"/>
      <c r="AZ66" s="556"/>
      <c r="BA66" s="556"/>
      <c r="BB66" s="556"/>
      <c r="BC66" s="556"/>
      <c r="BD66" s="556"/>
      <c r="BE66" s="556"/>
      <c r="BF66" s="556"/>
      <c r="BG66" s="556"/>
      <c r="BH66" s="556"/>
      <c r="BI66" s="556"/>
      <c r="BJ66" s="556"/>
      <c r="BK66" s="556"/>
      <c r="BL66" s="556"/>
      <c r="BM66" s="556"/>
      <c r="BN66" s="556"/>
      <c r="BO66" s="556"/>
      <c r="BP66" s="556"/>
      <c r="BQ66" s="556"/>
      <c r="BR66" s="556"/>
      <c r="BS66" s="556"/>
      <c r="BT66" s="556"/>
      <c r="BU66" s="556"/>
      <c r="BV66" s="556"/>
    </row>
    <row r="67" spans="24:74">
      <c r="X67" s="558"/>
      <c r="Y67" s="558"/>
      <c r="Z67" s="558"/>
      <c r="AA67" s="558"/>
      <c r="AB67" s="558"/>
      <c r="AC67" s="558"/>
      <c r="AD67" s="558"/>
      <c r="AE67" s="558"/>
      <c r="AF67" s="558"/>
      <c r="AG67" s="558"/>
      <c r="AH67" s="559"/>
      <c r="AI67" s="559"/>
      <c r="AJ67" s="559"/>
      <c r="AK67" s="559"/>
      <c r="AL67" s="559"/>
      <c r="AM67" s="559"/>
      <c r="AN67" s="559"/>
      <c r="AO67" s="559"/>
      <c r="AP67" s="559"/>
      <c r="AQ67" s="559"/>
      <c r="AR67" s="559"/>
      <c r="AS67" s="559"/>
      <c r="AT67" s="556"/>
      <c r="AU67" s="556"/>
      <c r="AV67" s="556"/>
      <c r="AW67" s="556"/>
      <c r="AX67" s="556"/>
      <c r="AY67" s="556"/>
      <c r="AZ67" s="556"/>
      <c r="BA67" s="556"/>
      <c r="BB67" s="556"/>
      <c r="BC67" s="556"/>
      <c r="BD67" s="556"/>
      <c r="BE67" s="556"/>
      <c r="BF67" s="556"/>
      <c r="BG67" s="556"/>
      <c r="BH67" s="556"/>
      <c r="BI67" s="556"/>
      <c r="BJ67" s="556"/>
      <c r="BK67" s="556"/>
      <c r="BL67" s="556"/>
      <c r="BM67" s="556"/>
      <c r="BN67" s="556"/>
      <c r="BO67" s="556"/>
      <c r="BP67" s="556"/>
      <c r="BQ67" s="556"/>
      <c r="BR67" s="556"/>
      <c r="BS67" s="556"/>
      <c r="BT67" s="556"/>
      <c r="BU67" s="556"/>
      <c r="BV67" s="556"/>
    </row>
    <row r="68" spans="24:74">
      <c r="X68" s="558"/>
      <c r="Y68" s="558"/>
      <c r="Z68" s="558"/>
      <c r="AA68" s="558"/>
      <c r="AB68" s="558"/>
      <c r="AC68" s="558"/>
      <c r="AD68" s="558"/>
      <c r="AE68" s="558"/>
      <c r="AF68" s="558"/>
      <c r="AG68" s="558"/>
      <c r="AH68" s="559"/>
      <c r="AI68" s="559"/>
      <c r="AJ68" s="559"/>
      <c r="AK68" s="559"/>
      <c r="AL68" s="559"/>
      <c r="AM68" s="559"/>
      <c r="AN68" s="559"/>
      <c r="AO68" s="559"/>
      <c r="AP68" s="559"/>
      <c r="AQ68" s="559"/>
      <c r="AR68" s="559"/>
      <c r="AS68" s="559"/>
      <c r="AT68" s="556"/>
      <c r="AU68" s="556"/>
      <c r="AV68" s="556"/>
      <c r="AW68" s="556"/>
      <c r="AX68" s="556"/>
      <c r="AY68" s="556"/>
      <c r="AZ68" s="556"/>
      <c r="BA68" s="556"/>
      <c r="BB68" s="556"/>
      <c r="BC68" s="556"/>
      <c r="BD68" s="556"/>
      <c r="BE68" s="556"/>
      <c r="BF68" s="556"/>
      <c r="BG68" s="556"/>
      <c r="BH68" s="556"/>
      <c r="BI68" s="556"/>
      <c r="BJ68" s="556"/>
      <c r="BK68" s="556"/>
      <c r="BL68" s="556"/>
      <c r="BM68" s="556"/>
      <c r="BN68" s="556"/>
      <c r="BO68" s="556"/>
      <c r="BP68" s="556"/>
      <c r="BQ68" s="556"/>
      <c r="BR68" s="556"/>
      <c r="BS68" s="556"/>
      <c r="BT68" s="556"/>
      <c r="BU68" s="556"/>
      <c r="BV68" s="556"/>
    </row>
    <row r="69" spans="24:74" ht="30" customHeight="1">
      <c r="X69" s="558"/>
      <c r="Y69" s="558"/>
      <c r="Z69" s="619"/>
      <c r="AA69" s="619"/>
      <c r="AB69" s="619"/>
      <c r="AC69" s="619"/>
      <c r="AD69" s="619"/>
      <c r="AE69" s="619"/>
      <c r="AF69" s="619"/>
      <c r="AG69" s="619"/>
      <c r="AH69" s="619"/>
      <c r="AI69" s="620"/>
      <c r="AJ69" s="620"/>
      <c r="AK69" s="620"/>
      <c r="AL69" s="620"/>
      <c r="AM69" s="620"/>
      <c r="AN69" s="620"/>
      <c r="AO69" s="620"/>
      <c r="AP69" s="620"/>
      <c r="AQ69" s="620"/>
      <c r="AR69" s="620"/>
      <c r="AS69" s="620"/>
      <c r="AT69" s="556"/>
      <c r="AU69" s="556"/>
      <c r="AV69" s="556"/>
      <c r="AW69" s="1502"/>
      <c r="AX69" s="1502"/>
      <c r="AY69" s="1502"/>
      <c r="AZ69" s="1502"/>
      <c r="BA69" s="1502"/>
      <c r="BB69" s="1502"/>
      <c r="BC69" s="1502"/>
      <c r="BD69" s="1502"/>
      <c r="BE69" s="1502"/>
      <c r="BF69" s="1502"/>
      <c r="BG69" s="1502"/>
      <c r="BH69" s="1502"/>
      <c r="BI69" s="1502"/>
      <c r="BJ69" s="556"/>
      <c r="BK69" s="556"/>
      <c r="BL69" s="556"/>
      <c r="BM69" s="556"/>
      <c r="BN69" s="556"/>
      <c r="BO69" s="556"/>
      <c r="BP69" s="556"/>
      <c r="BQ69" s="556"/>
      <c r="BR69" s="556"/>
      <c r="BS69" s="556"/>
      <c r="BT69" s="556"/>
      <c r="BU69" s="556"/>
      <c r="BV69" s="556"/>
    </row>
    <row r="70" spans="24:74" ht="30" customHeight="1">
      <c r="X70" s="558"/>
      <c r="Y70" s="558"/>
      <c r="Z70" s="337"/>
      <c r="AA70" s="337"/>
      <c r="AB70" s="337"/>
      <c r="AC70" s="337"/>
      <c r="AD70" s="337"/>
      <c r="AE70" s="337"/>
      <c r="AF70" s="337"/>
      <c r="AG70" s="337"/>
      <c r="AH70" s="337"/>
      <c r="AI70" s="564"/>
      <c r="AJ70" s="564"/>
      <c r="AK70" s="564"/>
      <c r="AL70" s="564"/>
      <c r="AM70" s="564"/>
      <c r="AN70" s="564"/>
      <c r="AO70" s="564"/>
      <c r="AP70" s="564"/>
      <c r="AQ70" s="564"/>
      <c r="AR70" s="564"/>
      <c r="AS70" s="564"/>
      <c r="AT70" s="556"/>
      <c r="AU70" s="556"/>
      <c r="AV70" s="556"/>
      <c r="AW70" s="1502"/>
      <c r="AX70" s="1502"/>
      <c r="AY70" s="1502"/>
      <c r="AZ70" s="1502"/>
      <c r="BA70" s="1502"/>
      <c r="BB70" s="1502"/>
      <c r="BC70" s="1502"/>
      <c r="BD70" s="1502"/>
      <c r="BE70" s="1502"/>
      <c r="BF70" s="1502"/>
      <c r="BG70" s="1502"/>
      <c r="BH70" s="1502"/>
      <c r="BI70" s="1502"/>
      <c r="BJ70" s="556"/>
      <c r="BK70" s="556"/>
      <c r="BL70" s="556"/>
      <c r="BM70" s="556"/>
      <c r="BN70" s="556"/>
      <c r="BO70" s="556"/>
      <c r="BP70" s="556"/>
      <c r="BQ70" s="556"/>
      <c r="BR70" s="556"/>
      <c r="BS70" s="556"/>
      <c r="BT70" s="556"/>
      <c r="BU70" s="556"/>
      <c r="BV70" s="556"/>
    </row>
    <row r="71" spans="24:74" ht="20.399999999999999">
      <c r="X71" s="558"/>
      <c r="Y71" s="558"/>
      <c r="Z71" s="337"/>
      <c r="AA71" s="337"/>
      <c r="AB71" s="337"/>
      <c r="AC71" s="337"/>
      <c r="AD71" s="337"/>
      <c r="AE71" s="337"/>
      <c r="AF71" s="337"/>
      <c r="AG71" s="337"/>
      <c r="AH71" s="337"/>
      <c r="AI71" s="564"/>
      <c r="AJ71" s="564"/>
      <c r="AK71" s="564"/>
      <c r="AL71" s="564"/>
      <c r="AM71" s="564"/>
      <c r="AN71" s="564"/>
      <c r="AO71" s="564"/>
      <c r="AP71" s="564"/>
      <c r="AQ71" s="564"/>
      <c r="AR71" s="564"/>
      <c r="AS71" s="564"/>
      <c r="AT71" s="556"/>
      <c r="AU71" s="556"/>
      <c r="AV71" s="556"/>
      <c r="AW71" s="1503"/>
      <c r="AX71" s="1503"/>
      <c r="AY71" s="1503"/>
      <c r="AZ71" s="1504"/>
      <c r="BA71" s="1504"/>
      <c r="BB71" s="1505"/>
      <c r="BC71" s="1505"/>
      <c r="BD71" s="1505"/>
      <c r="BE71" s="1505"/>
      <c r="BF71" s="1505"/>
      <c r="BG71" s="1506"/>
      <c r="BH71" s="1506"/>
      <c r="BI71" s="1506"/>
      <c r="BJ71" s="556"/>
      <c r="BK71" s="556"/>
      <c r="BL71" s="556"/>
      <c r="BM71" s="556"/>
      <c r="BN71" s="556"/>
      <c r="BO71" s="556"/>
      <c r="BP71" s="556"/>
      <c r="BQ71" s="556"/>
      <c r="BR71" s="556"/>
      <c r="BS71" s="556"/>
      <c r="BT71" s="556"/>
      <c r="BU71" s="556"/>
      <c r="BV71" s="556"/>
    </row>
    <row r="72" spans="24:74" ht="20.399999999999999">
      <c r="X72" s="558"/>
      <c r="Y72" s="558"/>
      <c r="Z72" s="337"/>
      <c r="AA72" s="337"/>
      <c r="AB72" s="337"/>
      <c r="AC72" s="337"/>
      <c r="AD72" s="337"/>
      <c r="AE72" s="337"/>
      <c r="AF72" s="337"/>
      <c r="AG72" s="337"/>
      <c r="AH72" s="337"/>
      <c r="AI72" s="564"/>
      <c r="AJ72" s="564"/>
      <c r="AK72" s="564"/>
      <c r="AL72" s="564"/>
      <c r="AM72" s="564"/>
      <c r="AN72" s="564"/>
      <c r="AO72" s="564"/>
      <c r="AP72" s="564"/>
      <c r="AQ72" s="564"/>
      <c r="AR72" s="564"/>
      <c r="AS72" s="564"/>
      <c r="AT72" s="556"/>
      <c r="AU72" s="556"/>
      <c r="AV72" s="556"/>
      <c r="AW72" s="1503"/>
      <c r="AX72" s="1503"/>
      <c r="AY72" s="1503"/>
      <c r="AZ72" s="1504"/>
      <c r="BA72" s="1504"/>
      <c r="BB72" s="1505"/>
      <c r="BC72" s="1505"/>
      <c r="BD72" s="1505"/>
      <c r="BE72" s="1505"/>
      <c r="BF72" s="1505"/>
      <c r="BG72" s="1506"/>
      <c r="BH72" s="1506"/>
      <c r="BI72" s="1506"/>
      <c r="BJ72" s="556"/>
      <c r="BK72" s="556"/>
      <c r="BL72" s="556"/>
      <c r="BM72" s="556"/>
      <c r="BN72" s="556"/>
      <c r="BO72" s="556"/>
      <c r="BP72" s="556"/>
      <c r="BQ72" s="556"/>
      <c r="BR72" s="556"/>
      <c r="BS72" s="556"/>
      <c r="BT72" s="556"/>
      <c r="BU72" s="556"/>
      <c r="BV72" s="556"/>
    </row>
    <row r="73" spans="24:74" ht="20.399999999999999">
      <c r="X73" s="558"/>
      <c r="Y73" s="558"/>
      <c r="Z73" s="337"/>
      <c r="AA73" s="337"/>
      <c r="AB73" s="337"/>
      <c r="AC73" s="337"/>
      <c r="AD73" s="337"/>
      <c r="AE73" s="337"/>
      <c r="AF73" s="337"/>
      <c r="AG73" s="337"/>
      <c r="AH73" s="337"/>
      <c r="AI73" s="564"/>
      <c r="AJ73" s="564"/>
      <c r="AK73" s="564"/>
      <c r="AL73" s="564"/>
      <c r="AM73" s="564"/>
      <c r="AN73" s="564"/>
      <c r="AO73" s="564"/>
      <c r="AP73" s="564"/>
      <c r="AQ73" s="564"/>
      <c r="AR73" s="564"/>
      <c r="AS73" s="564"/>
      <c r="AT73" s="556"/>
      <c r="AU73" s="556"/>
      <c r="AV73" s="556"/>
      <c r="AW73" s="1503"/>
      <c r="AX73" s="1503"/>
      <c r="AY73" s="1503"/>
      <c r="AZ73" s="1504"/>
      <c r="BA73" s="1504"/>
      <c r="BB73" s="1505"/>
      <c r="BC73" s="1505"/>
      <c r="BD73" s="1505"/>
      <c r="BE73" s="1505"/>
      <c r="BF73" s="1505"/>
      <c r="BG73" s="1506"/>
      <c r="BH73" s="1506"/>
      <c r="BI73" s="1506"/>
      <c r="BJ73" s="556"/>
      <c r="BK73" s="556"/>
      <c r="BL73" s="556"/>
      <c r="BM73" s="556"/>
      <c r="BN73" s="556"/>
      <c r="BO73" s="556"/>
      <c r="BP73" s="556"/>
      <c r="BQ73" s="556"/>
      <c r="BR73" s="556"/>
      <c r="BS73" s="556"/>
      <c r="BT73" s="556"/>
      <c r="BU73" s="556"/>
      <c r="BV73" s="556"/>
    </row>
    <row r="74" spans="24:74" ht="30" customHeight="1">
      <c r="X74" s="558"/>
      <c r="Y74" s="558"/>
      <c r="Z74" s="337"/>
      <c r="AA74" s="337"/>
      <c r="AB74" s="337"/>
      <c r="AC74" s="337"/>
      <c r="AD74" s="337"/>
      <c r="AE74" s="337"/>
      <c r="AF74" s="337"/>
      <c r="AG74" s="337"/>
      <c r="AH74" s="337"/>
      <c r="AI74" s="564"/>
      <c r="AJ74" s="564"/>
      <c r="AK74" s="564"/>
      <c r="AL74" s="564"/>
      <c r="AM74" s="564"/>
      <c r="AN74" s="564"/>
      <c r="AO74" s="564"/>
      <c r="AP74" s="564"/>
      <c r="AQ74" s="564"/>
      <c r="AR74" s="564"/>
      <c r="AS74" s="564"/>
      <c r="AT74" s="556"/>
      <c r="AU74" s="556"/>
      <c r="AV74" s="556"/>
      <c r="AW74" s="1503"/>
      <c r="AX74" s="1503"/>
      <c r="AY74" s="1503"/>
      <c r="AZ74" s="1504"/>
      <c r="BA74" s="1504"/>
      <c r="BB74" s="1505"/>
      <c r="BC74" s="1505"/>
      <c r="BD74" s="1505"/>
      <c r="BE74" s="1505"/>
      <c r="BF74" s="1505"/>
      <c r="BG74" s="1506"/>
      <c r="BH74" s="1506"/>
      <c r="BI74" s="1506"/>
      <c r="BJ74" s="556"/>
      <c r="BK74" s="556"/>
      <c r="BL74" s="556"/>
      <c r="BM74" s="556"/>
      <c r="BN74" s="556"/>
      <c r="BO74" s="556"/>
      <c r="BP74" s="556"/>
      <c r="BQ74" s="556"/>
      <c r="BR74" s="556"/>
      <c r="BS74" s="556"/>
      <c r="BT74" s="556"/>
      <c r="BU74" s="556"/>
      <c r="BV74" s="556"/>
    </row>
    <row r="75" spans="24:74" ht="30" customHeight="1">
      <c r="X75" s="558"/>
      <c r="Y75" s="558"/>
      <c r="Z75" s="338"/>
      <c r="AA75" s="338"/>
      <c r="AB75" s="338"/>
      <c r="AC75" s="564"/>
      <c r="AD75" s="564"/>
      <c r="AE75" s="564"/>
      <c r="AF75" s="564"/>
      <c r="AG75" s="564"/>
      <c r="AH75" s="564"/>
      <c r="AI75" s="564"/>
      <c r="AJ75" s="564"/>
      <c r="AK75" s="564"/>
      <c r="AL75" s="564"/>
      <c r="AM75" s="564"/>
      <c r="AN75" s="564"/>
      <c r="AO75" s="564"/>
      <c r="AP75" s="564"/>
      <c r="AQ75" s="564"/>
      <c r="AR75" s="564"/>
      <c r="AS75" s="564"/>
      <c r="AT75" s="556"/>
      <c r="AU75" s="556"/>
      <c r="AV75" s="556"/>
      <c r="AW75" s="1503"/>
      <c r="AX75" s="1503"/>
      <c r="AY75" s="1503"/>
      <c r="AZ75" s="1504"/>
      <c r="BA75" s="1504"/>
      <c r="BB75" s="1505"/>
      <c r="BC75" s="1505"/>
      <c r="BD75" s="1505"/>
      <c r="BE75" s="1505"/>
      <c r="BF75" s="1505"/>
      <c r="BG75" s="1506"/>
      <c r="BH75" s="1506"/>
      <c r="BI75" s="1506"/>
      <c r="BJ75" s="556"/>
      <c r="BK75" s="556"/>
      <c r="BL75" s="556"/>
      <c r="BM75" s="556"/>
      <c r="BN75" s="556"/>
      <c r="BO75" s="556"/>
      <c r="BP75" s="556"/>
      <c r="BQ75" s="556"/>
      <c r="BR75" s="556"/>
      <c r="BS75" s="556"/>
      <c r="BT75" s="556"/>
      <c r="BU75" s="556"/>
      <c r="BV75" s="556"/>
    </row>
    <row r="76" spans="24:74" ht="30" customHeight="1">
      <c r="X76" s="558"/>
      <c r="Y76" s="558"/>
      <c r="Z76" s="338"/>
      <c r="AA76" s="338"/>
      <c r="AB76" s="338"/>
      <c r="AC76" s="564"/>
      <c r="AD76" s="564"/>
      <c r="AE76" s="564"/>
      <c r="AF76" s="564"/>
      <c r="AG76" s="564"/>
      <c r="AH76" s="564"/>
      <c r="AI76" s="564"/>
      <c r="AJ76" s="564"/>
      <c r="AK76" s="564"/>
      <c r="AL76" s="564"/>
      <c r="AM76" s="564"/>
      <c r="AN76" s="564"/>
      <c r="AO76" s="564"/>
      <c r="AP76" s="564"/>
      <c r="AQ76" s="564"/>
      <c r="AR76" s="564"/>
      <c r="AS76" s="564"/>
      <c r="AT76" s="556"/>
      <c r="AU76" s="556"/>
      <c r="AV76" s="556"/>
      <c r="AW76" s="556"/>
      <c r="AX76" s="556"/>
      <c r="AY76" s="556"/>
      <c r="AZ76" s="556"/>
      <c r="BA76" s="556"/>
      <c r="BB76" s="556"/>
      <c r="BC76" s="556"/>
      <c r="BD76" s="556"/>
      <c r="BE76" s="556"/>
      <c r="BF76" s="556"/>
      <c r="BG76" s="556"/>
      <c r="BH76" s="556"/>
      <c r="BI76" s="556"/>
      <c r="BJ76" s="556"/>
      <c r="BK76" s="556"/>
      <c r="BL76" s="556"/>
      <c r="BM76" s="556"/>
      <c r="BN76" s="556"/>
      <c r="BO76" s="556"/>
      <c r="BP76" s="556"/>
      <c r="BQ76" s="556"/>
      <c r="BR76" s="556"/>
      <c r="BS76" s="556"/>
      <c r="BT76" s="556"/>
      <c r="BU76" s="556"/>
      <c r="BV76" s="556"/>
    </row>
    <row r="77" spans="24:74" ht="30" customHeight="1">
      <c r="X77" s="558"/>
      <c r="Y77" s="558"/>
      <c r="Z77" s="338"/>
      <c r="AA77" s="338"/>
      <c r="AB77" s="338"/>
      <c r="AC77" s="564"/>
      <c r="AD77" s="564"/>
      <c r="AE77" s="564"/>
      <c r="AF77" s="564"/>
      <c r="AG77" s="564"/>
      <c r="AH77" s="564"/>
      <c r="AI77" s="564"/>
      <c r="AJ77" s="564"/>
      <c r="AK77" s="564"/>
      <c r="AL77" s="564"/>
      <c r="AM77" s="564"/>
      <c r="AN77" s="564"/>
      <c r="AO77" s="564"/>
      <c r="AP77" s="564"/>
      <c r="AQ77" s="564"/>
      <c r="AR77" s="564"/>
      <c r="AS77" s="564"/>
      <c r="AT77" s="556"/>
      <c r="AU77" s="556"/>
      <c r="AV77" s="556"/>
      <c r="AW77" s="556"/>
      <c r="AX77" s="556"/>
      <c r="AY77" s="556"/>
      <c r="AZ77" s="556"/>
      <c r="BA77" s="556"/>
      <c r="BB77" s="556"/>
      <c r="BC77" s="556"/>
      <c r="BD77" s="556"/>
      <c r="BE77" s="556"/>
      <c r="BF77" s="556"/>
      <c r="BG77" s="556"/>
      <c r="BH77" s="556"/>
      <c r="BI77" s="556"/>
      <c r="BJ77" s="556"/>
      <c r="BK77" s="556"/>
      <c r="BL77" s="556"/>
      <c r="BM77" s="556"/>
      <c r="BN77" s="556"/>
      <c r="BO77" s="556"/>
      <c r="BP77" s="556"/>
      <c r="BQ77" s="556"/>
      <c r="BR77" s="556"/>
      <c r="BS77" s="556"/>
      <c r="BT77" s="556"/>
      <c r="BU77" s="556"/>
      <c r="BV77" s="556"/>
    </row>
    <row r="78" spans="24:74" ht="30" customHeight="1">
      <c r="X78" s="558"/>
      <c r="Y78" s="558"/>
      <c r="Z78" s="338"/>
      <c r="AA78" s="338"/>
      <c r="AB78" s="338"/>
      <c r="AC78" s="564"/>
      <c r="AD78" s="564"/>
      <c r="AE78" s="564"/>
      <c r="AF78" s="564"/>
      <c r="AG78" s="564"/>
      <c r="AH78" s="564"/>
      <c r="AI78" s="564"/>
      <c r="AJ78" s="564"/>
      <c r="AK78" s="564"/>
      <c r="AL78" s="564"/>
      <c r="AM78" s="564"/>
      <c r="AN78" s="564"/>
      <c r="AO78" s="564"/>
      <c r="AP78" s="564"/>
      <c r="AQ78" s="564"/>
      <c r="AR78" s="564"/>
      <c r="AS78" s="564"/>
      <c r="AT78" s="556"/>
      <c r="AU78" s="556"/>
      <c r="AV78" s="556"/>
      <c r="AW78" s="556"/>
      <c r="AX78" s="556"/>
      <c r="AY78" s="556"/>
      <c r="AZ78" s="556"/>
      <c r="BA78" s="556"/>
      <c r="BB78" s="556"/>
      <c r="BC78" s="556"/>
      <c r="BD78" s="556"/>
      <c r="BE78" s="556"/>
      <c r="BF78" s="556"/>
      <c r="BG78" s="556"/>
      <c r="BH78" s="556"/>
      <c r="BI78" s="556"/>
      <c r="BJ78" s="556"/>
      <c r="BK78" s="556"/>
      <c r="BL78" s="556"/>
      <c r="BM78" s="556"/>
      <c r="BN78" s="556"/>
      <c r="BO78" s="556"/>
      <c r="BP78" s="556"/>
      <c r="BQ78" s="556"/>
      <c r="BR78" s="556"/>
      <c r="BS78" s="556"/>
      <c r="BT78" s="556"/>
      <c r="BU78" s="556"/>
      <c r="BV78" s="556"/>
    </row>
    <row r="79" spans="24:74"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9"/>
      <c r="AI79" s="559"/>
      <c r="AJ79" s="559"/>
      <c r="AK79" s="559"/>
      <c r="AL79" s="559"/>
      <c r="AM79" s="559"/>
      <c r="AN79" s="559"/>
      <c r="AO79" s="559"/>
      <c r="AP79" s="559"/>
      <c r="AQ79" s="559"/>
      <c r="AR79" s="559"/>
      <c r="AS79" s="559"/>
      <c r="AT79" s="556"/>
      <c r="AU79" s="556"/>
      <c r="AV79" s="556"/>
      <c r="AW79" s="556"/>
      <c r="AX79" s="556"/>
      <c r="AY79" s="556"/>
      <c r="AZ79" s="556"/>
      <c r="BA79" s="556"/>
      <c r="BB79" s="556"/>
      <c r="BC79" s="556"/>
      <c r="BD79" s="556"/>
      <c r="BE79" s="556"/>
      <c r="BF79" s="556"/>
      <c r="BG79" s="556"/>
      <c r="BH79" s="556"/>
      <c r="BI79" s="556"/>
      <c r="BJ79" s="556"/>
      <c r="BK79" s="556"/>
      <c r="BL79" s="556"/>
      <c r="BM79" s="556"/>
      <c r="BN79" s="556"/>
      <c r="BO79" s="556"/>
      <c r="BP79" s="556"/>
      <c r="BQ79" s="556"/>
      <c r="BR79" s="556"/>
      <c r="BS79" s="556"/>
      <c r="BT79" s="556"/>
      <c r="BU79" s="556"/>
      <c r="BV79" s="556"/>
    </row>
    <row r="80" spans="24:74">
      <c r="X80" s="558"/>
      <c r="Y80" s="558"/>
      <c r="Z80" s="558"/>
      <c r="AA80" s="558"/>
      <c r="AB80" s="558"/>
      <c r="AC80" s="558"/>
      <c r="AD80" s="558"/>
      <c r="AE80" s="558"/>
      <c r="AF80" s="558"/>
      <c r="AG80" s="558"/>
      <c r="AH80" s="559"/>
      <c r="AI80" s="559"/>
      <c r="AJ80" s="559"/>
      <c r="AK80" s="559"/>
      <c r="AL80" s="559"/>
      <c r="AM80" s="559"/>
      <c r="AN80" s="559"/>
      <c r="AO80" s="559"/>
      <c r="AP80" s="559"/>
      <c r="AQ80" s="559"/>
      <c r="AR80" s="559"/>
      <c r="AS80" s="559"/>
      <c r="AT80" s="556"/>
      <c r="AU80" s="556"/>
      <c r="AV80" s="556"/>
      <c r="AW80" s="556"/>
      <c r="AX80" s="556"/>
      <c r="AY80" s="556"/>
      <c r="AZ80" s="556"/>
      <c r="BA80" s="556"/>
      <c r="BB80" s="556"/>
      <c r="BC80" s="556"/>
      <c r="BD80" s="556"/>
      <c r="BE80" s="556"/>
      <c r="BF80" s="556"/>
      <c r="BG80" s="556"/>
      <c r="BH80" s="556"/>
      <c r="BI80" s="556"/>
      <c r="BJ80" s="556"/>
      <c r="BK80" s="556"/>
      <c r="BL80" s="556"/>
      <c r="BM80" s="556"/>
      <c r="BN80" s="556"/>
      <c r="BO80" s="556"/>
      <c r="BP80" s="556"/>
      <c r="BQ80" s="556"/>
      <c r="BR80" s="556"/>
      <c r="BS80" s="556"/>
      <c r="BT80" s="556"/>
      <c r="BU80" s="556"/>
      <c r="BV80" s="556"/>
    </row>
    <row r="81" spans="24:74">
      <c r="X81" s="558"/>
      <c r="Y81" s="558"/>
      <c r="Z81" s="558"/>
      <c r="AA81" s="558"/>
      <c r="AB81" s="558"/>
      <c r="AC81" s="558"/>
      <c r="AD81" s="558"/>
      <c r="AE81" s="558"/>
      <c r="AF81" s="558"/>
      <c r="AG81" s="558"/>
      <c r="AH81" s="559"/>
      <c r="AI81" s="559"/>
      <c r="AJ81" s="559"/>
      <c r="AK81" s="559"/>
      <c r="AL81" s="559"/>
      <c r="AM81" s="559"/>
      <c r="AN81" s="559"/>
      <c r="AO81" s="559"/>
      <c r="AP81" s="559"/>
      <c r="AQ81" s="559"/>
      <c r="AR81" s="559"/>
      <c r="AS81" s="559"/>
      <c r="AT81" s="556"/>
      <c r="AU81" s="556"/>
      <c r="AV81" s="556"/>
      <c r="AW81" s="556"/>
      <c r="AX81" s="556"/>
      <c r="AY81" s="556"/>
      <c r="AZ81" s="556"/>
      <c r="BA81" s="556"/>
      <c r="BB81" s="556"/>
      <c r="BC81" s="556"/>
      <c r="BD81" s="556"/>
      <c r="BE81" s="556"/>
      <c r="BF81" s="556"/>
      <c r="BG81" s="556"/>
      <c r="BH81" s="556"/>
      <c r="BI81" s="556"/>
      <c r="BJ81" s="556"/>
      <c r="BK81" s="556"/>
      <c r="BL81" s="556"/>
      <c r="BM81" s="556"/>
      <c r="BN81" s="556"/>
      <c r="BO81" s="556"/>
      <c r="BP81" s="556"/>
      <c r="BQ81" s="556"/>
      <c r="BR81" s="556"/>
      <c r="BS81" s="556"/>
      <c r="BT81" s="556"/>
      <c r="BU81" s="556"/>
      <c r="BV81" s="556"/>
    </row>
    <row r="82" spans="24:74">
      <c r="X82" s="558"/>
      <c r="Y82" s="558"/>
      <c r="Z82" s="558"/>
      <c r="AA82" s="558"/>
      <c r="AB82" s="558"/>
      <c r="AC82" s="558"/>
      <c r="AD82" s="558"/>
      <c r="AE82" s="558"/>
      <c r="AF82" s="558"/>
      <c r="AG82" s="558"/>
      <c r="AH82" s="559"/>
      <c r="AI82" s="559"/>
      <c r="AJ82" s="559"/>
      <c r="AK82" s="559"/>
      <c r="AL82" s="559"/>
      <c r="AM82" s="559"/>
      <c r="AN82" s="559"/>
      <c r="AO82" s="559"/>
      <c r="AP82" s="559"/>
      <c r="AQ82" s="559"/>
      <c r="AR82" s="559"/>
      <c r="AS82" s="559"/>
      <c r="AT82" s="556"/>
      <c r="AU82" s="556"/>
      <c r="AV82" s="556"/>
      <c r="AW82" s="556"/>
      <c r="AX82" s="556"/>
      <c r="AY82" s="556"/>
      <c r="AZ82" s="556"/>
      <c r="BA82" s="556"/>
      <c r="BB82" s="556"/>
      <c r="BC82" s="556"/>
      <c r="BD82" s="556"/>
      <c r="BE82" s="556"/>
      <c r="BF82" s="556"/>
      <c r="BG82" s="556"/>
      <c r="BH82" s="556"/>
      <c r="BI82" s="556"/>
      <c r="BJ82" s="556"/>
      <c r="BK82" s="556"/>
      <c r="BL82" s="556"/>
      <c r="BM82" s="556"/>
      <c r="BN82" s="556"/>
      <c r="BO82" s="556"/>
      <c r="BP82" s="556"/>
      <c r="BQ82" s="556"/>
      <c r="BR82" s="556"/>
      <c r="BS82" s="556"/>
      <c r="BT82" s="556"/>
      <c r="BU82" s="556"/>
      <c r="BV82" s="556"/>
    </row>
    <row r="83" spans="24:74"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9"/>
      <c r="AI83" s="559"/>
      <c r="AJ83" s="559"/>
      <c r="AK83" s="559"/>
      <c r="AL83" s="559"/>
      <c r="AM83" s="559"/>
      <c r="AN83" s="559"/>
      <c r="AO83" s="559"/>
      <c r="AP83" s="559"/>
      <c r="AQ83" s="559"/>
      <c r="AR83" s="559"/>
      <c r="AS83" s="559"/>
      <c r="AT83" s="556"/>
      <c r="AU83" s="556"/>
      <c r="AV83" s="556"/>
      <c r="AW83" s="556"/>
      <c r="AX83" s="556"/>
      <c r="AY83" s="556"/>
      <c r="AZ83" s="556"/>
      <c r="BA83" s="556"/>
      <c r="BB83" s="556"/>
      <c r="BC83" s="556"/>
      <c r="BD83" s="556"/>
      <c r="BE83" s="556"/>
      <c r="BF83" s="556"/>
      <c r="BG83" s="556"/>
      <c r="BH83" s="556"/>
      <c r="BI83" s="556"/>
      <c r="BJ83" s="556"/>
      <c r="BK83" s="556"/>
      <c r="BL83" s="556"/>
      <c r="BM83" s="556"/>
      <c r="BN83" s="556"/>
      <c r="BO83" s="556"/>
      <c r="BP83" s="556"/>
      <c r="BQ83" s="556"/>
      <c r="BR83" s="556"/>
      <c r="BS83" s="556"/>
      <c r="BT83" s="556"/>
      <c r="BU83" s="556"/>
      <c r="BV83" s="556"/>
    </row>
    <row r="84" spans="24:74">
      <c r="X84" s="558"/>
      <c r="Y84" s="558"/>
      <c r="Z84" s="558"/>
      <c r="AA84" s="558"/>
      <c r="AB84" s="558"/>
      <c r="AC84" s="558"/>
      <c r="AD84" s="558"/>
      <c r="AE84" s="558"/>
      <c r="AF84" s="558"/>
      <c r="AG84" s="558"/>
      <c r="AH84" s="559"/>
      <c r="AI84" s="559"/>
      <c r="AJ84" s="559"/>
      <c r="AK84" s="559"/>
      <c r="AL84" s="559"/>
      <c r="AM84" s="559"/>
      <c r="AN84" s="559"/>
      <c r="AO84" s="559"/>
      <c r="AP84" s="559"/>
      <c r="AQ84" s="559"/>
      <c r="AR84" s="559"/>
      <c r="AS84" s="559"/>
      <c r="AT84" s="556"/>
      <c r="AU84" s="556"/>
      <c r="AV84" s="556"/>
      <c r="AW84" s="556"/>
      <c r="AX84" s="556"/>
      <c r="AY84" s="556"/>
      <c r="AZ84" s="556"/>
      <c r="BA84" s="556"/>
      <c r="BB84" s="556"/>
      <c r="BC84" s="556"/>
      <c r="BD84" s="556"/>
      <c r="BE84" s="556"/>
      <c r="BF84" s="556"/>
      <c r="BG84" s="556"/>
      <c r="BH84" s="556"/>
      <c r="BI84" s="556"/>
      <c r="BJ84" s="556"/>
      <c r="BK84" s="556"/>
      <c r="BL84" s="556"/>
      <c r="BM84" s="556"/>
      <c r="BN84" s="556"/>
      <c r="BO84" s="556"/>
      <c r="BP84" s="556"/>
      <c r="BQ84" s="556"/>
      <c r="BR84" s="556"/>
      <c r="BS84" s="556"/>
      <c r="BT84" s="556"/>
      <c r="BU84" s="556"/>
      <c r="BV84" s="556"/>
    </row>
    <row r="85" spans="24:74"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9"/>
      <c r="AI85" s="559"/>
      <c r="AJ85" s="559"/>
      <c r="AK85" s="559"/>
      <c r="AL85" s="559"/>
      <c r="AM85" s="559"/>
      <c r="AN85" s="559"/>
      <c r="AO85" s="559"/>
      <c r="AP85" s="559"/>
      <c r="AQ85" s="559"/>
      <c r="AR85" s="559"/>
      <c r="AS85" s="559"/>
      <c r="AT85" s="556"/>
      <c r="AU85" s="556"/>
      <c r="AV85" s="556"/>
      <c r="AW85" s="556"/>
      <c r="AX85" s="556"/>
      <c r="AY85" s="556"/>
      <c r="AZ85" s="556"/>
      <c r="BA85" s="556"/>
      <c r="BB85" s="556"/>
      <c r="BC85" s="556"/>
      <c r="BD85" s="556"/>
      <c r="BE85" s="556"/>
      <c r="BF85" s="556"/>
      <c r="BG85" s="556"/>
      <c r="BH85" s="556"/>
      <c r="BI85" s="556"/>
      <c r="BJ85" s="556"/>
      <c r="BK85" s="556"/>
      <c r="BL85" s="556"/>
      <c r="BM85" s="556"/>
      <c r="BN85" s="556"/>
      <c r="BO85" s="556"/>
      <c r="BP85" s="556"/>
      <c r="BQ85" s="556"/>
      <c r="BR85" s="556"/>
      <c r="BS85" s="556"/>
      <c r="BT85" s="556"/>
      <c r="BU85" s="556"/>
      <c r="BV85" s="556"/>
    </row>
    <row r="86" spans="24:74">
      <c r="X86" s="558"/>
      <c r="Y86" s="558"/>
      <c r="Z86" s="558"/>
      <c r="AA86" s="558"/>
      <c r="AB86" s="558"/>
      <c r="AC86" s="558"/>
      <c r="AD86" s="558"/>
      <c r="AE86" s="558"/>
      <c r="AF86" s="558"/>
      <c r="AG86" s="558"/>
      <c r="AH86" s="559"/>
      <c r="AI86" s="559"/>
      <c r="AJ86" s="559"/>
      <c r="AK86" s="559"/>
      <c r="AL86" s="559"/>
      <c r="AM86" s="559"/>
      <c r="AN86" s="559"/>
      <c r="AO86" s="559"/>
      <c r="AP86" s="559"/>
      <c r="AQ86" s="559"/>
      <c r="AR86" s="559"/>
      <c r="AS86" s="559"/>
      <c r="AT86" s="556"/>
      <c r="AU86" s="556"/>
      <c r="AV86" s="556"/>
      <c r="AW86" s="556"/>
      <c r="AX86" s="556"/>
      <c r="AY86" s="556"/>
      <c r="AZ86" s="556"/>
      <c r="BA86" s="556"/>
      <c r="BB86" s="556"/>
      <c r="BC86" s="556"/>
      <c r="BD86" s="556"/>
      <c r="BE86" s="556"/>
      <c r="BF86" s="556"/>
      <c r="BG86" s="556"/>
      <c r="BH86" s="556"/>
      <c r="BI86" s="556"/>
      <c r="BJ86" s="556"/>
      <c r="BK86" s="556"/>
      <c r="BL86" s="556"/>
      <c r="BM86" s="556"/>
      <c r="BN86" s="556"/>
      <c r="BO86" s="556"/>
      <c r="BP86" s="556"/>
      <c r="BQ86" s="556"/>
      <c r="BR86" s="556"/>
      <c r="BS86" s="556"/>
      <c r="BT86" s="556"/>
      <c r="BU86" s="556"/>
      <c r="BV86" s="556"/>
    </row>
    <row r="87" spans="24:74"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9"/>
      <c r="AI87" s="559"/>
      <c r="AJ87" s="559"/>
      <c r="AK87" s="559"/>
      <c r="AL87" s="559"/>
      <c r="AM87" s="559"/>
      <c r="AN87" s="559"/>
      <c r="AO87" s="559"/>
      <c r="AP87" s="559"/>
      <c r="AQ87" s="559"/>
      <c r="AR87" s="559"/>
      <c r="AS87" s="559"/>
      <c r="AT87" s="556"/>
      <c r="AU87" s="556"/>
      <c r="AV87" s="556"/>
      <c r="AW87" s="556"/>
      <c r="AX87" s="556"/>
      <c r="AY87" s="556"/>
      <c r="AZ87" s="556"/>
      <c r="BA87" s="556"/>
      <c r="BB87" s="556"/>
      <c r="BC87" s="556"/>
      <c r="BD87" s="556"/>
      <c r="BE87" s="556"/>
      <c r="BF87" s="556"/>
      <c r="BG87" s="556"/>
      <c r="BH87" s="556"/>
      <c r="BI87" s="556"/>
      <c r="BJ87" s="556"/>
      <c r="BK87" s="556"/>
      <c r="BL87" s="556"/>
      <c r="BM87" s="556"/>
      <c r="BN87" s="556"/>
      <c r="BO87" s="556"/>
      <c r="BP87" s="556"/>
      <c r="BQ87" s="556"/>
      <c r="BR87" s="556"/>
      <c r="BS87" s="556"/>
      <c r="BT87" s="556"/>
      <c r="BU87" s="556"/>
      <c r="BV87" s="556"/>
    </row>
    <row r="88" spans="24:74">
      <c r="X88" s="558"/>
      <c r="Y88" s="558"/>
      <c r="Z88" s="558"/>
      <c r="AA88" s="558"/>
      <c r="AB88" s="558"/>
      <c r="AC88" s="558"/>
      <c r="AD88" s="558"/>
      <c r="AE88" s="558"/>
      <c r="AF88" s="558"/>
      <c r="AG88" s="558"/>
      <c r="AH88" s="559"/>
      <c r="AI88" s="559"/>
      <c r="AJ88" s="559"/>
      <c r="AK88" s="559"/>
      <c r="AL88" s="559"/>
      <c r="AM88" s="559"/>
      <c r="AN88" s="559"/>
      <c r="AO88" s="559"/>
      <c r="AP88" s="559"/>
      <c r="AQ88" s="559"/>
      <c r="AR88" s="559"/>
      <c r="AS88" s="559"/>
      <c r="AT88" s="556"/>
      <c r="AU88" s="556"/>
      <c r="AV88" s="556"/>
      <c r="AW88" s="556"/>
      <c r="AX88" s="556"/>
      <c r="AY88" s="556"/>
      <c r="AZ88" s="556"/>
      <c r="BA88" s="556"/>
      <c r="BB88" s="556"/>
      <c r="BC88" s="556"/>
      <c r="BD88" s="556"/>
      <c r="BE88" s="556"/>
      <c r="BF88" s="556"/>
      <c r="BG88" s="556"/>
      <c r="BH88" s="556"/>
      <c r="BI88" s="556"/>
      <c r="BJ88" s="556"/>
      <c r="BK88" s="556"/>
      <c r="BL88" s="556"/>
      <c r="BM88" s="556"/>
      <c r="BN88" s="556"/>
      <c r="BO88" s="556"/>
      <c r="BP88" s="556"/>
      <c r="BQ88" s="556"/>
      <c r="BR88" s="556"/>
      <c r="BS88" s="556"/>
      <c r="BT88" s="556"/>
      <c r="BU88" s="556"/>
      <c r="BV88" s="556"/>
    </row>
    <row r="89" spans="24:74"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9"/>
      <c r="AI89" s="559"/>
      <c r="AJ89" s="559"/>
      <c r="AK89" s="559"/>
      <c r="AL89" s="559"/>
      <c r="AM89" s="559"/>
      <c r="AN89" s="559"/>
      <c r="AO89" s="559"/>
      <c r="AP89" s="559"/>
      <c r="AQ89" s="559"/>
      <c r="AR89" s="559"/>
      <c r="AS89" s="559"/>
      <c r="AT89" s="556"/>
      <c r="AU89" s="556"/>
      <c r="AV89" s="556"/>
      <c r="AW89" s="556"/>
      <c r="AX89" s="556"/>
      <c r="AY89" s="556"/>
      <c r="AZ89" s="556"/>
      <c r="BA89" s="556"/>
      <c r="BB89" s="556"/>
      <c r="BC89" s="556"/>
      <c r="BD89" s="556"/>
      <c r="BE89" s="556"/>
      <c r="BF89" s="556"/>
      <c r="BG89" s="556"/>
      <c r="BH89" s="556"/>
      <c r="BI89" s="556"/>
      <c r="BJ89" s="556"/>
      <c r="BK89" s="556"/>
      <c r="BL89" s="556"/>
      <c r="BM89" s="556"/>
      <c r="BN89" s="556"/>
      <c r="BO89" s="556"/>
      <c r="BP89" s="556"/>
      <c r="BQ89" s="556"/>
      <c r="BR89" s="556"/>
      <c r="BS89" s="556"/>
      <c r="BT89" s="556"/>
      <c r="BU89" s="556"/>
      <c r="BV89" s="556"/>
    </row>
    <row r="90" spans="24:74">
      <c r="X90" s="558"/>
      <c r="Y90" s="558"/>
      <c r="Z90" s="558"/>
      <c r="AA90" s="558"/>
      <c r="AB90" s="558"/>
      <c r="AC90" s="558"/>
      <c r="AD90" s="558"/>
      <c r="AE90" s="558"/>
      <c r="AF90" s="558"/>
      <c r="AG90" s="558"/>
      <c r="AH90" s="559"/>
      <c r="AI90" s="559"/>
      <c r="AJ90" s="559"/>
      <c r="AK90" s="559"/>
      <c r="AL90" s="559"/>
      <c r="AM90" s="559"/>
      <c r="AN90" s="559"/>
      <c r="AO90" s="559"/>
      <c r="AP90" s="559"/>
      <c r="AQ90" s="559"/>
      <c r="AR90" s="559"/>
      <c r="AS90" s="559"/>
      <c r="AT90" s="556"/>
      <c r="AU90" s="556"/>
      <c r="AV90" s="556"/>
      <c r="AW90" s="556"/>
      <c r="AX90" s="556"/>
      <c r="AY90" s="556"/>
      <c r="AZ90" s="556"/>
      <c r="BA90" s="556"/>
      <c r="BB90" s="556"/>
      <c r="BC90" s="556"/>
      <c r="BD90" s="556"/>
      <c r="BE90" s="556"/>
      <c r="BF90" s="556"/>
      <c r="BG90" s="556"/>
      <c r="BH90" s="556"/>
      <c r="BI90" s="556"/>
      <c r="BJ90" s="556"/>
      <c r="BK90" s="556"/>
      <c r="BL90" s="556"/>
      <c r="BM90" s="556"/>
      <c r="BN90" s="556"/>
      <c r="BO90" s="556"/>
      <c r="BP90" s="556"/>
      <c r="BQ90" s="556"/>
      <c r="BR90" s="556"/>
      <c r="BS90" s="556"/>
      <c r="BT90" s="556"/>
      <c r="BU90" s="556"/>
      <c r="BV90" s="556"/>
    </row>
    <row r="91" spans="24:74"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9"/>
      <c r="AI91" s="559"/>
      <c r="AJ91" s="559"/>
      <c r="AK91" s="559"/>
      <c r="AL91" s="559"/>
      <c r="AM91" s="559"/>
      <c r="AN91" s="559"/>
      <c r="AO91" s="559"/>
      <c r="AP91" s="559"/>
      <c r="AQ91" s="559"/>
      <c r="AR91" s="559"/>
      <c r="AS91" s="559"/>
      <c r="AT91" s="556"/>
      <c r="AU91" s="556"/>
      <c r="AV91" s="556"/>
      <c r="AW91" s="556"/>
      <c r="AX91" s="556"/>
      <c r="AY91" s="556"/>
      <c r="AZ91" s="556"/>
      <c r="BA91" s="556"/>
      <c r="BB91" s="556"/>
      <c r="BC91" s="556"/>
      <c r="BD91" s="556"/>
      <c r="BE91" s="556"/>
      <c r="BF91" s="556"/>
      <c r="BG91" s="556"/>
      <c r="BH91" s="556"/>
      <c r="BI91" s="556"/>
      <c r="BJ91" s="556"/>
      <c r="BK91" s="556"/>
      <c r="BL91" s="556"/>
      <c r="BM91" s="556"/>
      <c r="BN91" s="556"/>
      <c r="BO91" s="556"/>
      <c r="BP91" s="556"/>
      <c r="BQ91" s="556"/>
      <c r="BR91" s="556"/>
      <c r="BS91" s="556"/>
      <c r="BT91" s="556"/>
      <c r="BU91" s="556"/>
      <c r="BV91" s="556"/>
    </row>
    <row r="92" spans="24:74">
      <c r="X92" s="558"/>
      <c r="Y92" s="558"/>
      <c r="Z92" s="558"/>
      <c r="AA92" s="558"/>
      <c r="AB92" s="558"/>
      <c r="AC92" s="558"/>
      <c r="AD92" s="558"/>
      <c r="AE92" s="558"/>
      <c r="AF92" s="558"/>
      <c r="AG92" s="558"/>
      <c r="AH92" s="559"/>
      <c r="AI92" s="559"/>
      <c r="AJ92" s="559"/>
      <c r="AK92" s="559"/>
      <c r="AL92" s="559"/>
      <c r="AM92" s="559"/>
      <c r="AN92" s="559"/>
      <c r="AO92" s="559"/>
      <c r="AP92" s="559"/>
      <c r="AQ92" s="559"/>
      <c r="AR92" s="559"/>
      <c r="AS92" s="559"/>
      <c r="AT92" s="556"/>
      <c r="AU92" s="556"/>
      <c r="AV92" s="556"/>
      <c r="AW92" s="556"/>
      <c r="AX92" s="556"/>
      <c r="AY92" s="556"/>
      <c r="AZ92" s="556"/>
      <c r="BA92" s="556"/>
      <c r="BB92" s="556"/>
      <c r="BC92" s="556"/>
      <c r="BD92" s="556"/>
      <c r="BE92" s="556"/>
      <c r="BF92" s="556"/>
      <c r="BG92" s="556"/>
      <c r="BH92" s="556"/>
      <c r="BI92" s="556"/>
      <c r="BJ92" s="556"/>
      <c r="BK92" s="556"/>
      <c r="BL92" s="556"/>
      <c r="BM92" s="556"/>
      <c r="BN92" s="556"/>
      <c r="BO92" s="556"/>
      <c r="BP92" s="556"/>
      <c r="BQ92" s="556"/>
      <c r="BR92" s="556"/>
      <c r="BS92" s="556"/>
      <c r="BT92" s="556"/>
      <c r="BU92" s="556"/>
      <c r="BV92" s="556"/>
    </row>
  </sheetData>
  <mergeCells count="158">
    <mergeCell ref="N23:O24"/>
    <mergeCell ref="P23:Q24"/>
    <mergeCell ref="R23:R24"/>
    <mergeCell ref="K31:K33"/>
    <mergeCell ref="L31:M33"/>
    <mergeCell ref="N31:O33"/>
    <mergeCell ref="P31:Q33"/>
    <mergeCell ref="N25:Q27"/>
    <mergeCell ref="R25:R27"/>
    <mergeCell ref="K23:K24"/>
    <mergeCell ref="K25:K27"/>
    <mergeCell ref="L28:M30"/>
    <mergeCell ref="N28:O30"/>
    <mergeCell ref="P28:Q30"/>
    <mergeCell ref="K28:K30"/>
    <mergeCell ref="R28:R30"/>
    <mergeCell ref="R31:R33"/>
    <mergeCell ref="B23:C24"/>
    <mergeCell ref="D23:E23"/>
    <mergeCell ref="D24:E24"/>
    <mergeCell ref="L25:M27"/>
    <mergeCell ref="E51:E52"/>
    <mergeCell ref="F51:I51"/>
    <mergeCell ref="A21:A22"/>
    <mergeCell ref="B21:C22"/>
    <mergeCell ref="D21:E21"/>
    <mergeCell ref="L23:M24"/>
    <mergeCell ref="A23:A24"/>
    <mergeCell ref="B31:B34"/>
    <mergeCell ref="C31:D34"/>
    <mergeCell ref="F31:G31"/>
    <mergeCell ref="H31:I31"/>
    <mergeCell ref="F34:G34"/>
    <mergeCell ref="A25:A26"/>
    <mergeCell ref="B25:C26"/>
    <mergeCell ref="D25:E25"/>
    <mergeCell ref="F28:I28"/>
    <mergeCell ref="F29:I29"/>
    <mergeCell ref="C30:D30"/>
    <mergeCell ref="F30:G30"/>
    <mergeCell ref="H30:I30"/>
    <mergeCell ref="T3:AG3"/>
    <mergeCell ref="A5:A8"/>
    <mergeCell ref="B5:B8"/>
    <mergeCell ref="C5:C8"/>
    <mergeCell ref="D5:E5"/>
    <mergeCell ref="D6:E6"/>
    <mergeCell ref="D7:E7"/>
    <mergeCell ref="D8:E8"/>
    <mergeCell ref="D22:E22"/>
    <mergeCell ref="A19:A20"/>
    <mergeCell ref="B19:C20"/>
    <mergeCell ref="B18:C18"/>
    <mergeCell ref="D18:E18"/>
    <mergeCell ref="F18:G18"/>
    <mergeCell ref="M15:M17"/>
    <mergeCell ref="M10:R10"/>
    <mergeCell ref="N11:Q11"/>
    <mergeCell ref="N12:Q14"/>
    <mergeCell ref="R12:R14"/>
    <mergeCell ref="M12:M14"/>
    <mergeCell ref="M18:N21"/>
    <mergeCell ref="D19:E19"/>
    <mergeCell ref="F19:G26"/>
    <mergeCell ref="D20:E20"/>
    <mergeCell ref="C2:N2"/>
    <mergeCell ref="A3:A4"/>
    <mergeCell ref="B3:B4"/>
    <mergeCell ref="C3:C4"/>
    <mergeCell ref="D3:E4"/>
    <mergeCell ref="F3:R3"/>
    <mergeCell ref="A12:A16"/>
    <mergeCell ref="B12:B16"/>
    <mergeCell ref="C12:C16"/>
    <mergeCell ref="D12:E12"/>
    <mergeCell ref="D13:E13"/>
    <mergeCell ref="D14:E14"/>
    <mergeCell ref="D15:E15"/>
    <mergeCell ref="A10:A11"/>
    <mergeCell ref="B10:B11"/>
    <mergeCell ref="C10:C11"/>
    <mergeCell ref="D10:E11"/>
    <mergeCell ref="F10:G10"/>
    <mergeCell ref="R15:R17"/>
    <mergeCell ref="D16:E16"/>
    <mergeCell ref="J10:K16"/>
    <mergeCell ref="N15:Q17"/>
    <mergeCell ref="H10:I16"/>
    <mergeCell ref="H34:I34"/>
    <mergeCell ref="D26:E26"/>
    <mergeCell ref="F32:G32"/>
    <mergeCell ref="H32:I32"/>
    <mergeCell ref="F33:G33"/>
    <mergeCell ref="H33:I33"/>
    <mergeCell ref="A31:A34"/>
    <mergeCell ref="A28:D29"/>
    <mergeCell ref="E28:E30"/>
    <mergeCell ref="P35:R36"/>
    <mergeCell ref="F36:G36"/>
    <mergeCell ref="H36:I36"/>
    <mergeCell ref="J36:K36"/>
    <mergeCell ref="L36:M36"/>
    <mergeCell ref="N36:O36"/>
    <mergeCell ref="C37:D37"/>
    <mergeCell ref="P37:R41"/>
    <mergeCell ref="B38:B41"/>
    <mergeCell ref="C38:D41"/>
    <mergeCell ref="K51:M56"/>
    <mergeCell ref="A51:B52"/>
    <mergeCell ref="C51:D52"/>
    <mergeCell ref="A35:D36"/>
    <mergeCell ref="E35:E37"/>
    <mergeCell ref="F35:O35"/>
    <mergeCell ref="A42:O42"/>
    <mergeCell ref="F43:I43"/>
    <mergeCell ref="K43:M49"/>
    <mergeCell ref="P43:R44"/>
    <mergeCell ref="F44:G44"/>
    <mergeCell ref="H44:I44"/>
    <mergeCell ref="A46:B49"/>
    <mergeCell ref="C46:D47"/>
    <mergeCell ref="C48:D49"/>
    <mergeCell ref="A43:B45"/>
    <mergeCell ref="C43:D45"/>
    <mergeCell ref="E43:E45"/>
    <mergeCell ref="P45:R49"/>
    <mergeCell ref="F45:I45"/>
    <mergeCell ref="F46:G47"/>
    <mergeCell ref="H46:I47"/>
    <mergeCell ref="F48:G49"/>
    <mergeCell ref="E46:E47"/>
    <mergeCell ref="E48:E49"/>
    <mergeCell ref="H48:I49"/>
    <mergeCell ref="J43:J49"/>
    <mergeCell ref="AZ69:BF70"/>
    <mergeCell ref="BG69:BI70"/>
    <mergeCell ref="AW71:AY75"/>
    <mergeCell ref="AZ71:BA75"/>
    <mergeCell ref="BB71:BF75"/>
    <mergeCell ref="BG71:BI75"/>
    <mergeCell ref="E55:E56"/>
    <mergeCell ref="F55:G56"/>
    <mergeCell ref="H55:I56"/>
    <mergeCell ref="A64:F64"/>
    <mergeCell ref="G64:J64"/>
    <mergeCell ref="AW69:AY70"/>
    <mergeCell ref="J51:J56"/>
    <mergeCell ref="F52:G52"/>
    <mergeCell ref="H52:I52"/>
    <mergeCell ref="A53:B56"/>
    <mergeCell ref="C53:D54"/>
    <mergeCell ref="E53:E54"/>
    <mergeCell ref="F53:G54"/>
    <mergeCell ref="H53:I54"/>
    <mergeCell ref="C55:D56"/>
    <mergeCell ref="A57:A60"/>
    <mergeCell ref="M57:Q58"/>
    <mergeCell ref="M59:Q60"/>
  </mergeCells>
  <printOptions horizontalCentered="1"/>
  <pageMargins left="0" right="0.15748031496062992" top="0" bottom="0" header="3.937007874015748E-2" footer="0.11811023622047245"/>
  <pageSetup paperSize="9" scale="35" orientation="landscape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  <pageSetUpPr fitToPage="1"/>
  </sheetPr>
  <dimension ref="A1:V90"/>
  <sheetViews>
    <sheetView showGridLines="0" zoomScale="55" zoomScaleNormal="55" zoomScaleSheetLayoutView="55" zoomScalePageLayoutView="40" workbookViewId="0">
      <selection activeCell="U7" sqref="U7"/>
    </sheetView>
  </sheetViews>
  <sheetFormatPr defaultColWidth="9.109375" defaultRowHeight="13.2"/>
  <cols>
    <col min="1" max="1" width="52.6640625" style="1" customWidth="1"/>
    <col min="2" max="2" width="20.6640625" style="1" customWidth="1"/>
    <col min="3" max="3" width="15.33203125" style="1" customWidth="1"/>
    <col min="4" max="4" width="17.44140625" style="1" customWidth="1"/>
    <col min="5" max="5" width="14.33203125" style="1" customWidth="1"/>
    <col min="6" max="6" width="17.44140625" style="1" customWidth="1"/>
    <col min="7" max="8" width="18.6640625" style="1" customWidth="1"/>
    <col min="9" max="10" width="28.5546875" style="1" hidden="1" customWidth="1"/>
    <col min="11" max="12" width="29.6640625" style="1" customWidth="1"/>
    <col min="13" max="13" width="27.109375" style="1" hidden="1" customWidth="1"/>
    <col min="14" max="18" width="19.5546875" style="1" hidden="1" customWidth="1"/>
    <col min="19" max="19" width="45.44140625" style="1" hidden="1" customWidth="1"/>
    <col min="20" max="20" width="18.6640625" style="1" customWidth="1"/>
    <col min="21" max="22" width="16.44140625" style="1" customWidth="1"/>
    <col min="23" max="16384" width="9.109375" style="1"/>
  </cols>
  <sheetData>
    <row r="1" spans="1:22" ht="75.75" customHeight="1">
      <c r="B1" s="173"/>
      <c r="C1" s="173"/>
      <c r="D1" s="173"/>
      <c r="E1" s="173"/>
      <c r="F1" s="173"/>
      <c r="G1" s="173"/>
      <c r="H1" s="173"/>
      <c r="I1" s="173"/>
      <c r="J1" s="173"/>
      <c r="K1" s="173"/>
    </row>
    <row r="2" spans="1:22" customFormat="1" ht="33" customHeight="1">
      <c r="A2" s="42"/>
      <c r="B2" s="42"/>
      <c r="C2" s="1"/>
      <c r="D2" s="865" t="s">
        <v>285</v>
      </c>
      <c r="E2" s="865"/>
      <c r="F2" s="865"/>
      <c r="G2" s="865"/>
      <c r="H2" s="289"/>
      <c r="I2" s="94"/>
      <c r="J2" s="94"/>
      <c r="K2" s="185" t="s">
        <v>199</v>
      </c>
      <c r="L2" s="875">
        <v>43244</v>
      </c>
      <c r="M2" s="875"/>
    </row>
    <row r="3" spans="1:22" customFormat="1" ht="110.1" customHeight="1">
      <c r="A3" s="895" t="s">
        <v>115</v>
      </c>
      <c r="B3" s="897" t="s">
        <v>278</v>
      </c>
      <c r="C3" s="897" t="s">
        <v>136</v>
      </c>
      <c r="D3" s="855" t="s">
        <v>260</v>
      </c>
      <c r="E3" s="898" t="s">
        <v>83</v>
      </c>
      <c r="F3" s="898" t="s">
        <v>138</v>
      </c>
      <c r="G3" s="849" t="s">
        <v>107</v>
      </c>
      <c r="H3" s="850"/>
      <c r="I3" s="900" t="s">
        <v>35</v>
      </c>
      <c r="J3" s="901"/>
      <c r="K3" s="851" t="s">
        <v>257</v>
      </c>
      <c r="L3" s="852"/>
      <c r="M3" s="866" t="s">
        <v>115</v>
      </c>
      <c r="N3" s="866"/>
      <c r="O3" s="346" t="s">
        <v>139</v>
      </c>
      <c r="P3" s="346" t="s">
        <v>137</v>
      </c>
      <c r="Q3" s="346" t="s">
        <v>48</v>
      </c>
      <c r="R3" s="32" t="s">
        <v>138</v>
      </c>
      <c r="S3" s="33" t="s">
        <v>86</v>
      </c>
    </row>
    <row r="4" spans="1:22" customFormat="1" ht="27" customHeight="1">
      <c r="A4" s="896"/>
      <c r="B4" s="897"/>
      <c r="C4" s="897"/>
      <c r="D4" s="856"/>
      <c r="E4" s="899"/>
      <c r="F4" s="899"/>
      <c r="G4" s="808" t="s">
        <v>258</v>
      </c>
      <c r="H4" s="808" t="s">
        <v>259</v>
      </c>
      <c r="I4" s="853"/>
      <c r="J4" s="854"/>
      <c r="K4" s="809" t="s">
        <v>258</v>
      </c>
      <c r="L4" s="809" t="s">
        <v>259</v>
      </c>
      <c r="M4" s="867" t="s">
        <v>145</v>
      </c>
      <c r="N4" s="867" t="s">
        <v>51</v>
      </c>
      <c r="O4" s="93">
        <f>'Эл-ты панельных ограждений - 1'!D5</f>
        <v>1.1000000000000001</v>
      </c>
      <c r="P4" s="159">
        <f>'Эл-ты панельных ограждений - 1'!F5</f>
        <v>2</v>
      </c>
      <c r="Q4" s="13">
        <f>'Эл-ты панельных ограждений - 1'!G5</f>
        <v>2.9810000000000003</v>
      </c>
      <c r="R4" s="871">
        <f>'Эл-ты панельных ограждений - 1'!H4</f>
        <v>96</v>
      </c>
      <c r="S4" s="136">
        <f>'Эл-ты панельных ограждений - 1'!I5</f>
        <v>446</v>
      </c>
    </row>
    <row r="5" spans="1:22" customFormat="1" ht="21.9" customHeight="1">
      <c r="A5" s="867" t="s">
        <v>554</v>
      </c>
      <c r="B5" s="375" t="s">
        <v>271</v>
      </c>
      <c r="C5" s="385" t="s">
        <v>60</v>
      </c>
      <c r="D5" s="386" t="s">
        <v>485</v>
      </c>
      <c r="E5" s="378">
        <v>14.38</v>
      </c>
      <c r="F5" s="379">
        <v>40</v>
      </c>
      <c r="G5" s="179">
        <f t="shared" ref="G5:G30" si="0">IF(I5&gt;0,ROUND(I5*Belarus*(1-$B$49),2),"-")</f>
        <v>2328</v>
      </c>
      <c r="H5" s="351">
        <f>IF(J5&gt;0,ROUND(J5*Belarus*(1-$B$49),2),"-")</f>
        <v>2414</v>
      </c>
      <c r="I5" s="180">
        <v>2328</v>
      </c>
      <c r="J5" s="180">
        <v>2414</v>
      </c>
      <c r="K5" s="403">
        <f>IF(I5&gt;0,ROUND(((G5+$S6+($S$33*$P6))/2.5),0),"-")</f>
        <v>1201</v>
      </c>
      <c r="L5" s="404">
        <f>IF(J5&gt;0,ROUND(((H5+$S19+($S$33*$P19))/2.5),0),"-")</f>
        <v>1319</v>
      </c>
      <c r="M5" s="870"/>
      <c r="N5" s="870"/>
      <c r="O5" s="90">
        <f>'Эл-ты панельных ограждений - 1'!D6</f>
        <v>1.3</v>
      </c>
      <c r="P5" s="11">
        <f>'Эл-ты панельных ограждений - 1'!F6</f>
        <v>2</v>
      </c>
      <c r="Q5" s="14">
        <f>'Эл-ты панельных ограждений - 1'!G6</f>
        <v>3.5230000000000001</v>
      </c>
      <c r="R5" s="872"/>
      <c r="S5" s="137">
        <f>'Эл-ты панельных ограждений - 1'!I6</f>
        <v>525</v>
      </c>
      <c r="T5" s="144"/>
      <c r="U5" s="778"/>
      <c r="V5" s="778"/>
    </row>
    <row r="6" spans="1:22" customFormat="1" ht="21.9" customHeight="1">
      <c r="A6" s="870"/>
      <c r="B6" s="90" t="s">
        <v>263</v>
      </c>
      <c r="C6" s="376" t="s">
        <v>60</v>
      </c>
      <c r="D6" s="380"/>
      <c r="E6" s="381">
        <v>16.760000000000002</v>
      </c>
      <c r="F6" s="382">
        <v>40</v>
      </c>
      <c r="G6" s="177">
        <f t="shared" si="0"/>
        <v>2747</v>
      </c>
      <c r="H6" s="350">
        <f>IF(J6&gt;0,ROUND(J6*Belarus*(1-$B$49),2),"-")</f>
        <v>2849</v>
      </c>
      <c r="I6" s="178">
        <v>2747</v>
      </c>
      <c r="J6" s="178">
        <v>2849</v>
      </c>
      <c r="K6" s="405">
        <f>IF(I6&gt;0,ROUND(((G6+$S7+($S$33*$P7))/2.5),0),"-")</f>
        <v>1398</v>
      </c>
      <c r="L6" s="406">
        <f>IF(J6&gt;0,ROUND(((H6+$S20+($S$33*$P20))/2.5),0),"-")</f>
        <v>1534</v>
      </c>
      <c r="M6" s="870"/>
      <c r="N6" s="870"/>
      <c r="O6" s="90">
        <f>'Эл-ты панельных ограждений - 1'!D8</f>
        <v>1.5</v>
      </c>
      <c r="P6" s="11">
        <f>'Эл-ты панельных ограждений - 1'!F8</f>
        <v>2</v>
      </c>
      <c r="Q6" s="14">
        <f>'Эл-ты панельных ограждений - 1'!G8</f>
        <v>4.0649999999999995</v>
      </c>
      <c r="R6" s="872"/>
      <c r="S6" s="137">
        <f>'Эл-ты панельных ограждений - 1'!I8</f>
        <v>560</v>
      </c>
      <c r="U6" s="778"/>
      <c r="V6" s="778"/>
    </row>
    <row r="7" spans="1:22" customFormat="1" ht="21.9" customHeight="1">
      <c r="A7" s="870"/>
      <c r="B7" s="90" t="s">
        <v>264</v>
      </c>
      <c r="C7" s="376" t="s">
        <v>60</v>
      </c>
      <c r="D7" s="380"/>
      <c r="E7" s="381">
        <v>19.14</v>
      </c>
      <c r="F7" s="382">
        <v>40</v>
      </c>
      <c r="G7" s="177">
        <f t="shared" si="0"/>
        <v>2817</v>
      </c>
      <c r="H7" s="350">
        <f t="shared" ref="H7:H30" si="1">IF(J7&gt;0,ROUND(J7*Belarus*(1-$B$49),2),"-")</f>
        <v>2933</v>
      </c>
      <c r="I7" s="178">
        <v>2817</v>
      </c>
      <c r="J7" s="178">
        <v>2933</v>
      </c>
      <c r="K7" s="405">
        <f>IF(I7&gt;0,ROUND(((G7+$S8+($S$33*$P8))/2.5),0),"-")</f>
        <v>1444</v>
      </c>
      <c r="L7" s="406">
        <f>IF(J7&gt;0,ROUND(((H7+$S21+($S$33*$P21))/2.5),0),"-")</f>
        <v>1608</v>
      </c>
      <c r="M7" s="870"/>
      <c r="N7" s="870"/>
      <c r="O7" s="90">
        <f>'Эл-ты панельных ограждений - 1'!D9</f>
        <v>1.7</v>
      </c>
      <c r="P7" s="11">
        <f>'Эл-ты панельных ограждений - 1'!F9</f>
        <v>2</v>
      </c>
      <c r="Q7" s="14">
        <f>'Эл-ты панельных ограждений - 1'!G9</f>
        <v>4.6070000000000002</v>
      </c>
      <c r="R7" s="872"/>
      <c r="S7" s="137">
        <f>'Эл-ты панельных ограждений - 1'!I9</f>
        <v>635</v>
      </c>
      <c r="U7" s="778"/>
      <c r="V7" s="778"/>
    </row>
    <row r="8" spans="1:22" customFormat="1" ht="21.9" customHeight="1">
      <c r="A8" s="870"/>
      <c r="B8" s="90" t="s">
        <v>287</v>
      </c>
      <c r="C8" s="376" t="s">
        <v>60</v>
      </c>
      <c r="D8" s="380"/>
      <c r="E8" s="381">
        <v>21.51</v>
      </c>
      <c r="F8" s="382">
        <v>40</v>
      </c>
      <c r="G8" s="177">
        <f t="shared" si="0"/>
        <v>3187</v>
      </c>
      <c r="H8" s="350">
        <f t="shared" si="1"/>
        <v>3322</v>
      </c>
      <c r="I8" s="178">
        <v>3187</v>
      </c>
      <c r="J8" s="178">
        <v>3322</v>
      </c>
      <c r="K8" s="405">
        <f>IF(I8&gt;0,ROUND(((G8+$S9+($S$33*$P9))/2.5),0),"-")</f>
        <v>1629</v>
      </c>
      <c r="L8" s="406">
        <f>IF(J8&gt;0,ROUND(((H8+$S22+($S$33*$P22))/2.5),0),"-")</f>
        <v>1794</v>
      </c>
      <c r="M8" s="870"/>
      <c r="N8" s="870"/>
      <c r="O8" s="90">
        <f>'Эл-ты панельных ограждений - 1'!D10</f>
        <v>1.9</v>
      </c>
      <c r="P8" s="11">
        <f>'Эл-ты панельных ограждений - 1'!F10</f>
        <v>2</v>
      </c>
      <c r="Q8" s="14">
        <f>'Эл-ты панельных ограждений - 1'!G10</f>
        <v>5.149</v>
      </c>
      <c r="R8" s="872"/>
      <c r="S8" s="137">
        <f>'Эл-ты панельных ограждений - 1'!I10</f>
        <v>679</v>
      </c>
      <c r="U8" s="778"/>
      <c r="V8" s="778"/>
    </row>
    <row r="9" spans="1:22" customFormat="1" ht="21.9" customHeight="1">
      <c r="A9" s="870"/>
      <c r="B9" s="270" t="s">
        <v>288</v>
      </c>
      <c r="C9" s="376" t="s">
        <v>60</v>
      </c>
      <c r="D9" s="380"/>
      <c r="E9" s="381">
        <v>23.89</v>
      </c>
      <c r="F9" s="382">
        <v>40</v>
      </c>
      <c r="G9" s="177">
        <f t="shared" si="0"/>
        <v>3561</v>
      </c>
      <c r="H9" s="350">
        <f t="shared" si="1"/>
        <v>3711</v>
      </c>
      <c r="I9" s="178">
        <v>3561</v>
      </c>
      <c r="J9" s="178">
        <v>3711</v>
      </c>
      <c r="K9" s="405">
        <f>IF(I9&gt;0,ROUND(((G9+$S10+($S$33*$P10))/2.5),0),"-")</f>
        <v>1881</v>
      </c>
      <c r="L9" s="406">
        <f>IF(J9&gt;0,ROUND(((H9+$S23+($S$33*$P23))/2.5),0),"-")</f>
        <v>2080</v>
      </c>
      <c r="M9" s="870"/>
      <c r="N9" s="870"/>
      <c r="O9" s="299">
        <f>'Эл-ты панельных ограждений - 1'!D12</f>
        <v>2</v>
      </c>
      <c r="P9" s="11">
        <f>'Эл-ты панельных ограждений - 1'!F12</f>
        <v>3</v>
      </c>
      <c r="Q9" s="14">
        <f>'Эл-ты панельных ограждений - 1'!G12</f>
        <v>5.42</v>
      </c>
      <c r="R9" s="872"/>
      <c r="S9" s="137">
        <f>'Эл-ты панельных ограждений - 1'!I12</f>
        <v>714</v>
      </c>
      <c r="U9" s="778"/>
      <c r="V9" s="778"/>
    </row>
    <row r="10" spans="1:22" customFormat="1" ht="21.9" customHeight="1">
      <c r="A10" s="870"/>
      <c r="B10" s="270" t="s">
        <v>275</v>
      </c>
      <c r="C10" s="376" t="s">
        <v>60</v>
      </c>
      <c r="D10" s="380" t="s">
        <v>485</v>
      </c>
      <c r="E10" s="381">
        <v>26.27</v>
      </c>
      <c r="F10" s="382">
        <v>40</v>
      </c>
      <c r="G10" s="177">
        <f t="shared" si="0"/>
        <v>3935</v>
      </c>
      <c r="H10" s="350">
        <f t="shared" si="1"/>
        <v>4100</v>
      </c>
      <c r="I10" s="178">
        <v>3935</v>
      </c>
      <c r="J10" s="178">
        <v>4100</v>
      </c>
      <c r="K10" s="405">
        <f>IF(I10&gt;0,ROUND(((G10+$S12+($S$33*$P12))/2.5),0),"-")</f>
        <v>2031</v>
      </c>
      <c r="L10" s="406">
        <f>IF(J10&gt;0,ROUND(((H10+$S25+($S$33*$P25))/2.5),0),"-")</f>
        <v>2236</v>
      </c>
      <c r="M10" s="870"/>
      <c r="N10" s="870"/>
      <c r="O10" s="90">
        <f>'Эл-ты панельных ограждений - 1'!D17</f>
        <v>2.5</v>
      </c>
      <c r="P10" s="11">
        <f>'Эл-ты панельных ограждений - 1'!F17</f>
        <v>5</v>
      </c>
      <c r="Q10" s="14">
        <f>'Эл-ты панельных ограждений - 1'!G17</f>
        <v>6.7750000000000004</v>
      </c>
      <c r="R10" s="872"/>
      <c r="S10" s="137">
        <f>'Эл-ты панельных ограждений - 1'!I17</f>
        <v>857</v>
      </c>
      <c r="U10" s="778"/>
      <c r="V10" s="778"/>
    </row>
    <row r="11" spans="1:22" customFormat="1" ht="21.9" customHeight="1">
      <c r="A11" s="870"/>
      <c r="B11" s="270" t="s">
        <v>266</v>
      </c>
      <c r="C11" s="376" t="s">
        <v>60</v>
      </c>
      <c r="D11" s="380"/>
      <c r="E11" s="381">
        <v>28.64</v>
      </c>
      <c r="F11" s="382">
        <v>40</v>
      </c>
      <c r="G11" s="177">
        <f t="shared" si="0"/>
        <v>4308</v>
      </c>
      <c r="H11" s="350">
        <f t="shared" si="1"/>
        <v>4488</v>
      </c>
      <c r="I11" s="178">
        <v>4308</v>
      </c>
      <c r="J11" s="178">
        <v>4488</v>
      </c>
      <c r="K11" s="405">
        <f>IF(I11&gt;0,ROUND(((G11+$S13+($S$33*$P13))/2.5),0),"-")</f>
        <v>2248</v>
      </c>
      <c r="L11" s="406">
        <f>IF(J11&gt;0,ROUND(((H11+$S26+($S$33*$P26))/2.5),0),"-")</f>
        <v>2487</v>
      </c>
      <c r="M11" s="870"/>
      <c r="N11" s="870"/>
      <c r="O11" s="90">
        <f>'Эл-ты панельных ограждений - 1'!D14</f>
        <v>2.4</v>
      </c>
      <c r="P11" s="11">
        <f>'Эл-ты панельных ограждений - 1'!F14</f>
        <v>3</v>
      </c>
      <c r="Q11" s="14">
        <f>'Эл-ты панельных ограждений - 1'!G14</f>
        <v>6.5039999999999996</v>
      </c>
      <c r="R11" s="872"/>
      <c r="S11" s="137">
        <f>'Эл-ты панельных ограждений - 1'!I14</f>
        <v>853</v>
      </c>
      <c r="U11" s="778"/>
      <c r="V11" s="778"/>
    </row>
    <row r="12" spans="1:22" customFormat="1" ht="21.9" customHeight="1">
      <c r="A12" s="870"/>
      <c r="B12" s="270" t="s">
        <v>277</v>
      </c>
      <c r="C12" s="376" t="s">
        <v>60</v>
      </c>
      <c r="D12" s="380" t="s">
        <v>485</v>
      </c>
      <c r="E12" s="381">
        <v>31.02</v>
      </c>
      <c r="F12" s="382">
        <v>40</v>
      </c>
      <c r="G12" s="177">
        <f t="shared" si="0"/>
        <v>4681</v>
      </c>
      <c r="H12" s="350">
        <f t="shared" si="1"/>
        <v>4878</v>
      </c>
      <c r="I12" s="178">
        <v>4681</v>
      </c>
      <c r="J12" s="178">
        <v>4878</v>
      </c>
      <c r="K12" s="405">
        <f>IF(I12&gt;0,ROUND(((G12+$S13+($S$33*$P13))/2.5),0),"-")</f>
        <v>2397</v>
      </c>
      <c r="L12" s="406">
        <f>IF(J12&gt;0,ROUND(((H12+$S26+($S$33*$P26))/2.5),0),"-")</f>
        <v>2643</v>
      </c>
      <c r="M12" s="870"/>
      <c r="N12" s="870"/>
      <c r="O12" s="90">
        <f>'Эл-ты панельных ограждений - 1'!D17</f>
        <v>2.5</v>
      </c>
      <c r="P12" s="11">
        <f>'Эл-ты панельных ограждений - 1'!F17</f>
        <v>5</v>
      </c>
      <c r="Q12" s="14">
        <f>'Эл-ты панельных ограждений - 1'!G17</f>
        <v>6.7750000000000004</v>
      </c>
      <c r="R12" s="872"/>
      <c r="S12" s="137">
        <f>'Эл-ты панельных ограждений - 1'!I17</f>
        <v>857</v>
      </c>
      <c r="U12" s="778"/>
      <c r="V12" s="778"/>
    </row>
    <row r="13" spans="1:22" customFormat="1" ht="21.9" customHeight="1">
      <c r="A13" s="870"/>
      <c r="B13" s="270" t="s">
        <v>267</v>
      </c>
      <c r="C13" s="376" t="s">
        <v>60</v>
      </c>
      <c r="D13" s="380"/>
      <c r="E13" s="381">
        <v>31.93</v>
      </c>
      <c r="F13" s="382">
        <v>40</v>
      </c>
      <c r="G13" s="177">
        <f t="shared" si="0"/>
        <v>4855</v>
      </c>
      <c r="H13" s="350">
        <f t="shared" si="1"/>
        <v>5057</v>
      </c>
      <c r="I13" s="178">
        <v>4855</v>
      </c>
      <c r="J13" s="178">
        <v>5057</v>
      </c>
      <c r="K13" s="405">
        <f>IF(I13&gt;0,ROUND(((G13+$S15+($S$33*$P15))/2.5),0),"-")</f>
        <v>2872</v>
      </c>
      <c r="L13" s="406">
        <f>IF(J13&gt;0,ROUND(((H13+$S31+($S$33*$P31))/2.5),0),"-")</f>
        <v>3277</v>
      </c>
      <c r="M13" s="870"/>
      <c r="N13" s="870"/>
      <c r="O13" s="90">
        <f>'Эл-ты панельных ограждений - 1'!D20</f>
        <v>3</v>
      </c>
      <c r="P13" s="11">
        <f>'Эл-ты панельных ограждений - 1'!F20</f>
        <v>5</v>
      </c>
      <c r="Q13" s="14">
        <f>'Эл-ты панельных ограждений - 1'!G20</f>
        <v>8.129999999999999</v>
      </c>
      <c r="R13" s="872"/>
      <c r="S13" s="137">
        <f>'Эл-ты панельных ограждений - 1'!I20</f>
        <v>1026</v>
      </c>
      <c r="U13" s="778"/>
      <c r="V13" s="778"/>
    </row>
    <row r="14" spans="1:22" customFormat="1" ht="21.9" customHeight="1">
      <c r="A14" s="870"/>
      <c r="B14" s="270" t="s">
        <v>268</v>
      </c>
      <c r="C14" s="383" t="s">
        <v>60</v>
      </c>
      <c r="D14" s="384"/>
      <c r="E14" s="381">
        <v>34.200000000000003</v>
      </c>
      <c r="F14" s="382">
        <v>40</v>
      </c>
      <c r="G14" s="177">
        <f t="shared" si="0"/>
        <v>5213</v>
      </c>
      <c r="H14" s="350">
        <f t="shared" si="1"/>
        <v>5431</v>
      </c>
      <c r="I14" s="178">
        <v>5213</v>
      </c>
      <c r="J14" s="178">
        <v>5431</v>
      </c>
      <c r="K14" s="405">
        <f>IF(I14&gt;0,ROUND(((G14+$S15+($S$33*$P15))/2.5),0),"-")</f>
        <v>3015</v>
      </c>
      <c r="L14" s="406">
        <f>IF(J14&gt;0,ROUND(((H14+$S31+($S$33*$P31))/2.5),0),"-")</f>
        <v>3426</v>
      </c>
      <c r="M14" s="870"/>
      <c r="N14" s="868"/>
      <c r="O14" s="91">
        <f>'Эл-ты панельных ограждений - 1'!D21</f>
        <v>4</v>
      </c>
      <c r="P14" s="16">
        <f>'Эл-ты панельных ограждений - 1'!F21</f>
        <v>6</v>
      </c>
      <c r="Q14" s="15">
        <f>'Эл-ты панельных ограждений - 1'!G21</f>
        <v>10.84</v>
      </c>
      <c r="R14" s="879"/>
      <c r="S14" s="138">
        <f>'Эл-ты панельных ограждений - 1'!I21</f>
        <v>1367</v>
      </c>
      <c r="U14" s="778"/>
      <c r="V14" s="778"/>
    </row>
    <row r="15" spans="1:22" customFormat="1" ht="21.9" customHeight="1">
      <c r="A15" s="870"/>
      <c r="B15" s="270" t="s">
        <v>269</v>
      </c>
      <c r="C15" s="383" t="s">
        <v>60</v>
      </c>
      <c r="D15" s="384"/>
      <c r="E15" s="376">
        <v>36.47</v>
      </c>
      <c r="F15" s="382">
        <v>40</v>
      </c>
      <c r="G15" s="177">
        <f t="shared" si="0"/>
        <v>5805</v>
      </c>
      <c r="H15" s="350">
        <f t="shared" si="1"/>
        <v>6038</v>
      </c>
      <c r="I15" s="178">
        <v>5805</v>
      </c>
      <c r="J15" s="178">
        <v>6038</v>
      </c>
      <c r="K15" s="405">
        <f>IF(I15&gt;0,ROUND(((G15+$S15+($S$33*$P15))/2.5),0),"-")</f>
        <v>3252</v>
      </c>
      <c r="L15" s="406">
        <f>IF(J15&gt;0,ROUND(((H15+$S31+($S$33*$P31))/2.5),0),"-")</f>
        <v>3669</v>
      </c>
      <c r="M15" s="870"/>
      <c r="N15" s="867" t="s">
        <v>30</v>
      </c>
      <c r="O15" s="90">
        <f>'Эл-ты панельных ограждений - 1'!D24</f>
        <v>4</v>
      </c>
      <c r="P15" s="92">
        <f>'Эл-ты панельных ограждений - 1'!F24</f>
        <v>6</v>
      </c>
      <c r="Q15" s="14">
        <f>'Эл-ты панельных ограждений - 1'!G24</f>
        <v>15.52</v>
      </c>
      <c r="R15" s="869">
        <f>'Эл-ты панельных ограждений - 1'!H22</f>
        <v>64</v>
      </c>
      <c r="S15" s="137">
        <f>'Эл-ты панельных ограждений - 1'!I24</f>
        <v>1983</v>
      </c>
      <c r="U15" s="778"/>
      <c r="V15" s="778"/>
    </row>
    <row r="16" spans="1:22" customFormat="1" ht="21.9" customHeight="1">
      <c r="A16" s="870"/>
      <c r="B16" s="270" t="s">
        <v>289</v>
      </c>
      <c r="C16" s="383" t="s">
        <v>60</v>
      </c>
      <c r="D16" s="384"/>
      <c r="E16" s="376">
        <v>38.75</v>
      </c>
      <c r="F16" s="382">
        <v>40</v>
      </c>
      <c r="G16" s="177">
        <f t="shared" si="0"/>
        <v>6178</v>
      </c>
      <c r="H16" s="350">
        <f t="shared" si="1"/>
        <v>6425</v>
      </c>
      <c r="I16" s="178">
        <v>6178</v>
      </c>
      <c r="J16" s="178">
        <v>6425</v>
      </c>
      <c r="K16" s="405">
        <f>IF(I16&gt;0,ROUND(((G16+$S15+($S$33*$P15))/2.5),0),"-")</f>
        <v>3401</v>
      </c>
      <c r="L16" s="406">
        <f>IF(J16&gt;0,ROUND(((H16+$S31+($S$33*$P31))/2.5),0),"-")</f>
        <v>3824</v>
      </c>
      <c r="M16" s="868"/>
      <c r="N16" s="868"/>
      <c r="O16" s="110">
        <f>'Эл-ты панельных ограждений - 1'!D25</f>
        <v>5</v>
      </c>
      <c r="P16" s="160">
        <f>'Эл-ты панельных ограждений - 1'!F25</f>
        <v>8</v>
      </c>
      <c r="Q16" s="347">
        <f>'Эл-ты панельных ограждений - 1'!G25</f>
        <v>19.399999999999999</v>
      </c>
      <c r="R16" s="869">
        <f>'Эл-ты панельных ограждений - 1'!H25</f>
        <v>0</v>
      </c>
      <c r="S16" s="345">
        <f>'Эл-ты панельных ограждений - 1'!I25</f>
        <v>2478</v>
      </c>
      <c r="U16" s="778"/>
      <c r="V16" s="778"/>
    </row>
    <row r="17" spans="1:22" customFormat="1" ht="21.9" customHeight="1">
      <c r="A17" s="868"/>
      <c r="B17" s="267" t="s">
        <v>290</v>
      </c>
      <c r="C17" s="409" t="s">
        <v>60</v>
      </c>
      <c r="D17" s="410"/>
      <c r="E17" s="390">
        <v>41.02</v>
      </c>
      <c r="F17" s="393">
        <v>40</v>
      </c>
      <c r="G17" s="348">
        <f t="shared" si="0"/>
        <v>6552</v>
      </c>
      <c r="H17" s="372">
        <f t="shared" si="1"/>
        <v>6813</v>
      </c>
      <c r="I17" s="349">
        <v>6552</v>
      </c>
      <c r="J17" s="349">
        <v>6813</v>
      </c>
      <c r="K17" s="407">
        <f>IF(I17&gt;0,ROUND(((G17+$S16+($S$33*$P16))/2.5),0),"-")</f>
        <v>3794</v>
      </c>
      <c r="L17" s="408">
        <f>IF(J17&gt;0,ROUND(((H17+$S32+($S$33*$P32))/2.5),0),"-")</f>
        <v>4025</v>
      </c>
      <c r="M17" s="867" t="s">
        <v>148</v>
      </c>
      <c r="N17" s="867" t="s">
        <v>51</v>
      </c>
      <c r="O17" s="93">
        <f>'Эл-ты панельных ограждений - 1'!D27</f>
        <v>1.1000000000000001</v>
      </c>
      <c r="P17" s="10">
        <f>'Эл-ты панельных ограждений - 1'!F27</f>
        <v>2</v>
      </c>
      <c r="Q17" s="13">
        <f>'Эл-ты панельных ограждений - 1'!G27</f>
        <v>2.9810000000000003</v>
      </c>
      <c r="R17" s="871">
        <f>'Эл-ты панельных ограждений - 1'!H26</f>
        <v>96</v>
      </c>
      <c r="S17" s="136">
        <f>'Эл-ты панельных ограждений - 1'!I27</f>
        <v>580</v>
      </c>
      <c r="U17" s="778"/>
      <c r="V17" s="778"/>
    </row>
    <row r="18" spans="1:22" customFormat="1" ht="21.9" customHeight="1">
      <c r="A18" s="867" t="s">
        <v>555</v>
      </c>
      <c r="B18" s="375" t="s">
        <v>271</v>
      </c>
      <c r="C18" s="385" t="s">
        <v>60</v>
      </c>
      <c r="D18" s="386"/>
      <c r="E18" s="378">
        <v>24.19</v>
      </c>
      <c r="F18" s="379">
        <v>20</v>
      </c>
      <c r="G18" s="179">
        <f t="shared" si="0"/>
        <v>4018</v>
      </c>
      <c r="H18" s="351">
        <f t="shared" si="1"/>
        <v>4164</v>
      </c>
      <c r="I18" s="180">
        <v>4018</v>
      </c>
      <c r="J18" s="180">
        <v>4164</v>
      </c>
      <c r="K18" s="403">
        <f>IF(I18&gt;0,ROUND(((G18+S6+($S$33*P6))/2.5),0),"-")</f>
        <v>1877</v>
      </c>
      <c r="L18" s="404">
        <f>IF(I18&gt;0,ROUND(((H18+S19+($S$33*P19))/2.5),0),"-")</f>
        <v>2019</v>
      </c>
      <c r="M18" s="870"/>
      <c r="N18" s="870"/>
      <c r="O18" s="90">
        <f>'Эл-ты панельных ограждений - 1'!D28</f>
        <v>1.3</v>
      </c>
      <c r="P18" s="11">
        <f>'Эл-ты панельных ограждений - 1'!F28</f>
        <v>2</v>
      </c>
      <c r="Q18" s="14">
        <f>'Эл-ты панельных ограждений - 1'!G28</f>
        <v>3.5230000000000001</v>
      </c>
      <c r="R18" s="872"/>
      <c r="S18" s="137">
        <f>'Эл-ты панельных ограждений - 1'!I28</f>
        <v>686</v>
      </c>
      <c r="U18" s="778"/>
      <c r="V18" s="778"/>
    </row>
    <row r="19" spans="1:22" customFormat="1" ht="21.9" customHeight="1">
      <c r="A19" s="870"/>
      <c r="B19" s="90" t="s">
        <v>263</v>
      </c>
      <c r="C19" s="376" t="s">
        <v>60</v>
      </c>
      <c r="D19" s="380"/>
      <c r="E19" s="381">
        <v>28.12</v>
      </c>
      <c r="F19" s="382">
        <v>20</v>
      </c>
      <c r="G19" s="177">
        <f t="shared" si="0"/>
        <v>4740</v>
      </c>
      <c r="H19" s="350">
        <f t="shared" si="1"/>
        <v>4907</v>
      </c>
      <c r="I19" s="178">
        <v>4740</v>
      </c>
      <c r="J19" s="178">
        <v>4907</v>
      </c>
      <c r="K19" s="405">
        <f>IF(I19&gt;0,ROUND(((G19+S7+($S$33*P7))/2.5),0),"-")</f>
        <v>2196</v>
      </c>
      <c r="L19" s="406">
        <f>IF(I19&gt;0,ROUND(((H19+S20+($S$33*P20))/2.5),0),"-")</f>
        <v>2357</v>
      </c>
      <c r="M19" s="870"/>
      <c r="N19" s="870"/>
      <c r="O19" s="90">
        <f>'Эл-ты панельных ограждений - 1'!D30</f>
        <v>1.5</v>
      </c>
      <c r="P19" s="11">
        <f>'Эл-ты панельных ограждений - 1'!F30</f>
        <v>2</v>
      </c>
      <c r="Q19" s="14">
        <f>'Эл-ты панельных ограждений - 1'!G30</f>
        <v>4.0649999999999995</v>
      </c>
      <c r="R19" s="872"/>
      <c r="S19" s="137">
        <f>'Эл-ты панельных ограждений - 1'!I30</f>
        <v>769</v>
      </c>
      <c r="U19" s="778"/>
      <c r="V19" s="778"/>
    </row>
    <row r="20" spans="1:22" customFormat="1" ht="21.9" customHeight="1">
      <c r="A20" s="870"/>
      <c r="B20" s="90" t="s">
        <v>264</v>
      </c>
      <c r="C20" s="376" t="s">
        <v>60</v>
      </c>
      <c r="D20" s="380"/>
      <c r="E20" s="381">
        <v>32.04</v>
      </c>
      <c r="F20" s="382">
        <v>20</v>
      </c>
      <c r="G20" s="177">
        <f t="shared" si="0"/>
        <v>4875</v>
      </c>
      <c r="H20" s="350">
        <f t="shared" si="1"/>
        <v>5070</v>
      </c>
      <c r="I20" s="178">
        <v>4875</v>
      </c>
      <c r="J20" s="178">
        <v>5070</v>
      </c>
      <c r="K20" s="405">
        <f>IF(I20&gt;0,ROUND(((G20+S8+($S$33*P8))/2.5),0),"-")</f>
        <v>2267</v>
      </c>
      <c r="L20" s="406">
        <f>IF(I20&gt;0,ROUND(((H20+S21+($S$33*P21))/2.5),0),"-")</f>
        <v>2463</v>
      </c>
      <c r="M20" s="870"/>
      <c r="N20" s="870"/>
      <c r="O20" s="90">
        <f>'Эл-ты панельных ограждений - 1'!D31</f>
        <v>1.7</v>
      </c>
      <c r="P20" s="11">
        <f>'Эл-ты панельных ограждений - 1'!F31</f>
        <v>2</v>
      </c>
      <c r="Q20" s="14">
        <f>'Эл-ты панельных ограждений - 1'!G31</f>
        <v>4.6070000000000002</v>
      </c>
      <c r="R20" s="872"/>
      <c r="S20" s="137">
        <f>'Эл-ты панельных ограждений - 1'!I31</f>
        <v>872</v>
      </c>
      <c r="U20" s="778"/>
      <c r="V20" s="778"/>
    </row>
    <row r="21" spans="1:22" customFormat="1" ht="21.9" customHeight="1">
      <c r="A21" s="870"/>
      <c r="B21" s="90" t="s">
        <v>287</v>
      </c>
      <c r="C21" s="376" t="s">
        <v>60</v>
      </c>
      <c r="D21" s="380"/>
      <c r="E21" s="381">
        <v>35.96</v>
      </c>
      <c r="F21" s="382">
        <v>20</v>
      </c>
      <c r="G21" s="177">
        <f t="shared" si="0"/>
        <v>5519</v>
      </c>
      <c r="H21" s="350">
        <f t="shared" si="1"/>
        <v>5741</v>
      </c>
      <c r="I21" s="178">
        <v>5519</v>
      </c>
      <c r="J21" s="178">
        <v>5741</v>
      </c>
      <c r="K21" s="405">
        <f>IF(I21&gt;0,ROUND(((G21+S9+($S$33*P9))/2.5),0),"-")</f>
        <v>2562</v>
      </c>
      <c r="L21" s="406">
        <f>IF(I21&gt;0,ROUND(((H21+S22+($S$33*P22))/2.5),0),"-")</f>
        <v>2762</v>
      </c>
      <c r="M21" s="870"/>
      <c r="N21" s="870"/>
      <c r="O21" s="90">
        <f>'Эл-ты панельных ограждений - 1'!D32</f>
        <v>1.9</v>
      </c>
      <c r="P21" s="11">
        <f>'Эл-ты панельных ограждений - 1'!F32</f>
        <v>2</v>
      </c>
      <c r="Q21" s="14">
        <f>'Эл-ты панельных ограждений - 1'!G32</f>
        <v>5.149</v>
      </c>
      <c r="R21" s="872"/>
      <c r="S21" s="137">
        <f>'Эл-ты панельных ограждений - 1'!I32</f>
        <v>973</v>
      </c>
      <c r="U21" s="778"/>
      <c r="V21" s="778"/>
    </row>
    <row r="22" spans="1:22" customFormat="1" ht="21.9" customHeight="1">
      <c r="A22" s="870"/>
      <c r="B22" s="270" t="s">
        <v>288</v>
      </c>
      <c r="C22" s="376" t="s">
        <v>60</v>
      </c>
      <c r="D22" s="380"/>
      <c r="E22" s="381">
        <v>39.89</v>
      </c>
      <c r="F22" s="382">
        <v>20</v>
      </c>
      <c r="G22" s="177">
        <f t="shared" si="0"/>
        <v>6163</v>
      </c>
      <c r="H22" s="350">
        <f t="shared" si="1"/>
        <v>6409</v>
      </c>
      <c r="I22" s="178">
        <v>6163</v>
      </c>
      <c r="J22" s="178">
        <v>6409</v>
      </c>
      <c r="K22" s="405">
        <f>IF(I22&gt;0,ROUND(((G22+S10+($S$33*P10))/2.5),0),"-")</f>
        <v>2922</v>
      </c>
      <c r="L22" s="406">
        <f>IF(I22&gt;0,ROUND(((H22+S23+($S$33*P23))/2.5),0),"-")</f>
        <v>3159</v>
      </c>
      <c r="M22" s="870"/>
      <c r="N22" s="870"/>
      <c r="O22" s="90">
        <f>'Эл-ты панельных ограждений - 1'!D34</f>
        <v>2</v>
      </c>
      <c r="P22" s="11">
        <f>'Эл-ты панельных ограждений - 1'!F34</f>
        <v>3</v>
      </c>
      <c r="Q22" s="14">
        <f>'Эл-ты панельных ограждений - 1'!G34</f>
        <v>5.42</v>
      </c>
      <c r="R22" s="872"/>
      <c r="S22" s="137">
        <f>'Эл-ты панельных ограждений - 1'!I34</f>
        <v>993</v>
      </c>
      <c r="U22" s="778"/>
      <c r="V22" s="778"/>
    </row>
    <row r="23" spans="1:22" customFormat="1" ht="21.9" customHeight="1">
      <c r="A23" s="870"/>
      <c r="B23" s="270" t="s">
        <v>275</v>
      </c>
      <c r="C23" s="376" t="s">
        <v>60</v>
      </c>
      <c r="D23" s="380"/>
      <c r="E23" s="381">
        <v>43.81</v>
      </c>
      <c r="F23" s="382">
        <v>20</v>
      </c>
      <c r="G23" s="177">
        <f t="shared" si="0"/>
        <v>6809</v>
      </c>
      <c r="H23" s="350">
        <f t="shared" si="1"/>
        <v>7080</v>
      </c>
      <c r="I23" s="178">
        <v>6809</v>
      </c>
      <c r="J23" s="178">
        <v>7080</v>
      </c>
      <c r="K23" s="405">
        <f>IF(I23&gt;0,ROUND(((G23+S12+($S$33*P12))/2.5),0),"-")</f>
        <v>3180</v>
      </c>
      <c r="L23" s="406">
        <f>IF(I23&gt;0,ROUND(((H23+S25+($S$33*P25))/2.5),0),"-")</f>
        <v>3428</v>
      </c>
      <c r="M23" s="870"/>
      <c r="N23" s="870"/>
      <c r="O23" s="90">
        <f>'Эл-ты панельных ограждений - 1'!D39</f>
        <v>2.5</v>
      </c>
      <c r="P23" s="11">
        <f>'Эл-ты панельных ограждений - 1'!F39</f>
        <v>5</v>
      </c>
      <c r="Q23" s="14">
        <f>'Эл-ты панельных ограждений - 1'!G39</f>
        <v>6.7750000000000004</v>
      </c>
      <c r="R23" s="872"/>
      <c r="S23" s="137">
        <f>'Эл-ты панельных ограждений - 1'!I39</f>
        <v>1204</v>
      </c>
      <c r="U23" s="778"/>
      <c r="V23" s="778"/>
    </row>
    <row r="24" spans="1:22" customFormat="1" ht="21.9" customHeight="1">
      <c r="A24" s="870"/>
      <c r="B24" s="270" t="s">
        <v>266</v>
      </c>
      <c r="C24" s="376" t="s">
        <v>60</v>
      </c>
      <c r="D24" s="380"/>
      <c r="E24" s="381">
        <v>47.73</v>
      </c>
      <c r="F24" s="382">
        <v>20</v>
      </c>
      <c r="G24" s="177">
        <f t="shared" si="0"/>
        <v>7450</v>
      </c>
      <c r="H24" s="350">
        <f t="shared" si="1"/>
        <v>7748</v>
      </c>
      <c r="I24" s="178">
        <v>7450</v>
      </c>
      <c r="J24" s="178">
        <v>7748</v>
      </c>
      <c r="K24" s="405">
        <f>IF(I24&gt;0,ROUND(((G24+S13+($S$33*P13))/2.5),0),"-")</f>
        <v>3504</v>
      </c>
      <c r="L24" s="406">
        <f>IF(I24&gt;0,ROUND(((H24+S26+($S$33*P26))/2.5),0),"-")</f>
        <v>3791</v>
      </c>
      <c r="M24" s="870"/>
      <c r="N24" s="870"/>
      <c r="O24" s="90">
        <f>'Эл-ты панельных ограждений - 1'!D36</f>
        <v>2.4</v>
      </c>
      <c r="P24" s="11">
        <f>'Эл-ты панельных ограждений - 1'!F36</f>
        <v>3</v>
      </c>
      <c r="Q24" s="14">
        <f>'Эл-ты панельных ограждений - 1'!G36</f>
        <v>6.5039999999999996</v>
      </c>
      <c r="R24" s="872"/>
      <c r="S24" s="137">
        <f>'Эл-ты панельных ограждений - 1'!I36</f>
        <v>1157</v>
      </c>
      <c r="U24" s="778"/>
      <c r="V24" s="778"/>
    </row>
    <row r="25" spans="1:22" customFormat="1" ht="21.9" customHeight="1">
      <c r="A25" s="870"/>
      <c r="B25" s="270" t="s">
        <v>277</v>
      </c>
      <c r="C25" s="376" t="s">
        <v>60</v>
      </c>
      <c r="D25" s="380"/>
      <c r="E25" s="381">
        <v>51.66</v>
      </c>
      <c r="F25" s="382">
        <v>20</v>
      </c>
      <c r="G25" s="177">
        <f t="shared" si="0"/>
        <v>8094</v>
      </c>
      <c r="H25" s="350">
        <f t="shared" si="1"/>
        <v>8419</v>
      </c>
      <c r="I25" s="178">
        <v>8094</v>
      </c>
      <c r="J25" s="178">
        <v>8419</v>
      </c>
      <c r="K25" s="405">
        <f>IF(I25&gt;0,ROUND(((G25+S13+($S$33*P13))/2.5),0),"-")</f>
        <v>3762</v>
      </c>
      <c r="L25" s="406">
        <f>IF(I25&gt;0,ROUND(((H25+S26+($S$33*P26))/2.5),0),"-")</f>
        <v>4059</v>
      </c>
      <c r="M25" s="870"/>
      <c r="N25" s="870"/>
      <c r="O25" s="90">
        <f>'Эл-ты панельных ограждений - 1'!D39</f>
        <v>2.5</v>
      </c>
      <c r="P25" s="11">
        <f>'Эл-ты панельных ограждений - 1'!F39</f>
        <v>5</v>
      </c>
      <c r="Q25" s="14">
        <f>'Эл-ты панельных ограждений - 1'!G39</f>
        <v>6.7750000000000004</v>
      </c>
      <c r="R25" s="872"/>
      <c r="S25" s="137">
        <f>'Эл-ты панельных ограждений - 1'!I39</f>
        <v>1204</v>
      </c>
      <c r="U25" s="778"/>
      <c r="V25" s="778"/>
    </row>
    <row r="26" spans="1:22" customFormat="1" ht="21.9" customHeight="1">
      <c r="A26" s="870"/>
      <c r="B26" s="270" t="s">
        <v>267</v>
      </c>
      <c r="C26" s="376" t="s">
        <v>60</v>
      </c>
      <c r="D26" s="380"/>
      <c r="E26" s="381">
        <v>53.14</v>
      </c>
      <c r="F26" s="382">
        <v>20</v>
      </c>
      <c r="G26" s="177">
        <f t="shared" si="0"/>
        <v>8394</v>
      </c>
      <c r="H26" s="350">
        <f t="shared" si="1"/>
        <v>8729</v>
      </c>
      <c r="I26" s="178">
        <v>8394</v>
      </c>
      <c r="J26" s="178">
        <v>8729</v>
      </c>
      <c r="K26" s="405">
        <f>IF(I26&gt;0,ROUND(((G26+S15+($S$33*P15))/2.5),0),"-")</f>
        <v>4288</v>
      </c>
      <c r="L26" s="406">
        <f>IF(I26&gt;0,ROUND(((H26+S26+($S$33*P26))/2.5),0),"-")</f>
        <v>4183</v>
      </c>
      <c r="M26" s="870"/>
      <c r="N26" s="870"/>
      <c r="O26" s="90">
        <f>'Эл-ты панельных ограждений - 1'!D42</f>
        <v>3</v>
      </c>
      <c r="P26" s="11">
        <f>'Эл-ты панельных ограждений - 1'!F42</f>
        <v>5</v>
      </c>
      <c r="Q26" s="14">
        <f>'Эл-ты панельных ограждений - 1'!G42</f>
        <v>8.129999999999999</v>
      </c>
      <c r="R26" s="872"/>
      <c r="S26" s="137">
        <f>'Эл-ты панельных ограждений - 1'!I42</f>
        <v>1444</v>
      </c>
      <c r="U26" s="778"/>
      <c r="V26" s="778"/>
    </row>
    <row r="27" spans="1:22" customFormat="1" ht="21.9" customHeight="1">
      <c r="A27" s="870"/>
      <c r="B27" s="270" t="s">
        <v>268</v>
      </c>
      <c r="C27" s="387" t="s">
        <v>60</v>
      </c>
      <c r="D27" s="377"/>
      <c r="E27" s="388">
        <v>56.9</v>
      </c>
      <c r="F27" s="389">
        <v>20</v>
      </c>
      <c r="G27" s="177">
        <f t="shared" si="0"/>
        <v>9012</v>
      </c>
      <c r="H27" s="350">
        <f t="shared" si="1"/>
        <v>9373</v>
      </c>
      <c r="I27" s="178">
        <v>9012</v>
      </c>
      <c r="J27" s="178">
        <v>9373</v>
      </c>
      <c r="K27" s="405">
        <f>IF(I27&gt;0,ROUND(((G27+S15+($S$33*P15))/2.5),0),"-")</f>
        <v>4535</v>
      </c>
      <c r="L27" s="406">
        <f>IF(I27&gt;0,ROUND(((H27+S31+($S$33*P31))/2.5),0),"-")</f>
        <v>5003</v>
      </c>
      <c r="M27" s="870"/>
      <c r="N27" s="870"/>
      <c r="O27" s="271">
        <f>'Эл-ты панельных ограждений - 1'!D43</f>
        <v>4</v>
      </c>
      <c r="P27" s="161">
        <f>'Эл-ты панельных ограждений - 1'!F43</f>
        <v>6</v>
      </c>
      <c r="Q27" s="162">
        <f>'Эл-ты панельных ограждений - 1'!G43</f>
        <v>10.84</v>
      </c>
      <c r="R27" s="872"/>
      <c r="S27" s="163">
        <f>'Эл-ты панельных ограждений - 1'!I43</f>
        <v>1879</v>
      </c>
      <c r="U27" s="778"/>
      <c r="V27" s="778"/>
    </row>
    <row r="28" spans="1:22" customFormat="1" ht="21.9" customHeight="1">
      <c r="A28" s="870"/>
      <c r="B28" s="270" t="s">
        <v>269</v>
      </c>
      <c r="C28" s="376" t="s">
        <v>60</v>
      </c>
      <c r="D28" s="380"/>
      <c r="E28" s="381">
        <v>60.65</v>
      </c>
      <c r="F28" s="382">
        <v>20</v>
      </c>
      <c r="G28" s="177">
        <f t="shared" si="0"/>
        <v>10014</v>
      </c>
      <c r="H28" s="350">
        <f t="shared" si="1"/>
        <v>10402</v>
      </c>
      <c r="I28" s="178">
        <v>10014</v>
      </c>
      <c r="J28" s="178">
        <v>10402</v>
      </c>
      <c r="K28" s="405">
        <f>IF(I28&gt;0,ROUND(((G28+S15+($S$33*P15))/2.5),0),"-")</f>
        <v>4936</v>
      </c>
      <c r="L28" s="406">
        <f>IF(I28&gt;0,ROUND(((H28+S31+($S$33*P31))/2.5),0),"-")</f>
        <v>5415</v>
      </c>
      <c r="M28" s="870"/>
      <c r="N28" s="867" t="s">
        <v>183</v>
      </c>
      <c r="O28" s="93" t="e">
        <f>'Эл-ты панельных ограждений - 1'!#REF!</f>
        <v>#REF!</v>
      </c>
      <c r="P28" s="10" t="e">
        <f>'Эл-ты панельных ограждений - 1'!#REF!</f>
        <v>#REF!</v>
      </c>
      <c r="Q28" s="13" t="e">
        <f>'Эл-ты панельных ограждений - 1'!#REF!</f>
        <v>#REF!</v>
      </c>
      <c r="R28" s="873" t="e">
        <f>'Эл-ты панельных ограждений - 1'!#REF!</f>
        <v>#REF!</v>
      </c>
      <c r="S28" s="136" t="e">
        <f>'Эл-ты панельных ограждений - 1'!#REF!</f>
        <v>#REF!</v>
      </c>
      <c r="U28" s="778"/>
      <c r="V28" s="778"/>
    </row>
    <row r="29" spans="1:22" customFormat="1" ht="21.9" customHeight="1">
      <c r="A29" s="870"/>
      <c r="B29" s="270" t="s">
        <v>289</v>
      </c>
      <c r="C29" s="376" t="s">
        <v>60</v>
      </c>
      <c r="D29" s="380"/>
      <c r="E29" s="381">
        <v>64.400000000000006</v>
      </c>
      <c r="F29" s="382">
        <v>20</v>
      </c>
      <c r="G29" s="177">
        <f t="shared" si="0"/>
        <v>10658</v>
      </c>
      <c r="H29" s="350">
        <f t="shared" si="1"/>
        <v>11070</v>
      </c>
      <c r="I29" s="178">
        <v>10658</v>
      </c>
      <c r="J29" s="178">
        <v>11070</v>
      </c>
      <c r="K29" s="405">
        <f>IF(I29&gt;0,ROUND(((G29+S15+($S$33*P15))/2.5),0),"-")</f>
        <v>5193</v>
      </c>
      <c r="L29" s="406">
        <f>IF(I29&gt;0,ROUND(((H29+S31+($S$33*P31))/2.5),0),"-")</f>
        <v>5682</v>
      </c>
      <c r="M29" s="870"/>
      <c r="N29" s="868"/>
      <c r="O29" s="91" t="e">
        <f>'Эл-ты панельных ограждений - 1'!#REF!</f>
        <v>#REF!</v>
      </c>
      <c r="P29" s="16" t="e">
        <f>'Эл-ты панельных ограждений - 1'!#REF!</f>
        <v>#REF!</v>
      </c>
      <c r="Q29" s="15" t="e">
        <f>'Эл-ты панельных ограждений - 1'!#REF!</f>
        <v>#REF!</v>
      </c>
      <c r="R29" s="874"/>
      <c r="S29" s="138" t="e">
        <f>'Эл-ты панельных ограждений - 1'!#REF!</f>
        <v>#REF!</v>
      </c>
      <c r="U29" s="778"/>
      <c r="V29" s="778"/>
    </row>
    <row r="30" spans="1:22" customFormat="1" ht="21.9" customHeight="1">
      <c r="A30" s="868"/>
      <c r="B30" s="267" t="s">
        <v>290</v>
      </c>
      <c r="C30" s="390" t="s">
        <v>60</v>
      </c>
      <c r="D30" s="391"/>
      <c r="E30" s="392">
        <v>68.150000000000006</v>
      </c>
      <c r="F30" s="393">
        <v>20</v>
      </c>
      <c r="G30" s="348">
        <f t="shared" si="0"/>
        <v>11304</v>
      </c>
      <c r="H30" s="372">
        <f t="shared" si="1"/>
        <v>11738</v>
      </c>
      <c r="I30" s="349">
        <v>11304</v>
      </c>
      <c r="J30" s="349">
        <v>11738</v>
      </c>
      <c r="K30" s="407">
        <f>IF(I30&gt;0,ROUND(((G30+S16+($S$33*P16))/2.5),0),"-")</f>
        <v>5695</v>
      </c>
      <c r="L30" s="408">
        <f>IF(I30&gt;0,ROUND(((H30+S32+($S$33*P32))/2.5),0),"-")</f>
        <v>5995</v>
      </c>
      <c r="M30" s="870"/>
      <c r="N30" s="356" t="s">
        <v>185</v>
      </c>
      <c r="O30" s="125">
        <f>'Эл-ты панельных ограждений - 1'!D44</f>
        <v>4</v>
      </c>
      <c r="P30" s="126">
        <f>'Эл-ты панельных ограждений - 1'!F44</f>
        <v>6</v>
      </c>
      <c r="Q30" s="127">
        <f>'Эл-ты панельных ограждений - 1'!G44</f>
        <v>19.2</v>
      </c>
      <c r="R30" s="357">
        <f>'Эл-ты панельных ограждений - 1'!H44</f>
        <v>54</v>
      </c>
      <c r="S30" s="164">
        <f>'Эл-ты панельных ограждений - 1'!I44</f>
        <v>3355</v>
      </c>
      <c r="U30" s="778"/>
      <c r="V30" s="778"/>
    </row>
    <row r="31" spans="1:22" customFormat="1" ht="45" customHeight="1">
      <c r="A31" s="860" t="s">
        <v>293</v>
      </c>
      <c r="B31" s="860"/>
      <c r="C31" s="860"/>
      <c r="D31" s="860"/>
      <c r="E31" s="860"/>
      <c r="F31" s="860"/>
      <c r="G31" s="860"/>
      <c r="H31" s="860"/>
      <c r="I31" s="860"/>
      <c r="J31" s="860"/>
      <c r="K31" s="860"/>
      <c r="L31" s="860"/>
      <c r="M31" s="902"/>
      <c r="N31" s="867" t="s">
        <v>30</v>
      </c>
      <c r="O31" s="90">
        <f>'Эл-ты панельных ограждений - 1'!D52</f>
        <v>4</v>
      </c>
      <c r="P31" s="11">
        <f>'Эл-ты панельных ограждений - 1'!F52</f>
        <v>6</v>
      </c>
      <c r="Q31" s="14">
        <f>'Эл-ты панельных ограждений - 1'!G52</f>
        <v>15.52</v>
      </c>
      <c r="R31" s="873">
        <f>'Эл-ты панельных ограждений - 1'!H52</f>
        <v>0</v>
      </c>
      <c r="S31" s="137">
        <f>'Эл-ты панельных ограждений - 1'!I52</f>
        <v>2793</v>
      </c>
    </row>
    <row r="32" spans="1:22" customFormat="1" ht="21.9" customHeight="1">
      <c r="A32" s="353" t="s">
        <v>280</v>
      </c>
      <c r="B32" s="9"/>
      <c r="C32" s="9"/>
      <c r="D32" s="9"/>
      <c r="E32" s="9"/>
      <c r="F32" s="1"/>
      <c r="G32" s="354"/>
      <c r="H32" s="354"/>
      <c r="I32" s="354"/>
      <c r="J32" s="354"/>
      <c r="K32" s="354"/>
      <c r="L32" s="354"/>
      <c r="M32" s="868"/>
      <c r="N32" s="868"/>
      <c r="O32" s="91">
        <f>'Эл-ты панельных ограждений - 1'!D53</f>
        <v>5</v>
      </c>
      <c r="P32" s="16">
        <f>'Эл-ты панельных ограждений - 1'!F53</f>
        <v>8</v>
      </c>
      <c r="Q32" s="15">
        <f>'Эл-ты панельных ограждений - 1'!G53</f>
        <v>19.399999999999999</v>
      </c>
      <c r="R32" s="874"/>
      <c r="S32" s="138">
        <f>'Эл-ты панельных ограждений - 1'!I52</f>
        <v>2793</v>
      </c>
    </row>
    <row r="33" spans="1:19" customFormat="1" ht="21.9" customHeight="1">
      <c r="A33" s="352" t="s">
        <v>279</v>
      </c>
      <c r="B33" s="62"/>
      <c r="C33" s="62"/>
      <c r="D33" s="62"/>
      <c r="E33" s="62"/>
      <c r="F33" s="354"/>
      <c r="G33" s="354"/>
      <c r="H33" s="354"/>
      <c r="I33" s="354"/>
      <c r="J33" s="354"/>
      <c r="K33" s="354"/>
      <c r="L33" s="354"/>
      <c r="M33" s="880" t="s">
        <v>55</v>
      </c>
      <c r="N33" s="881"/>
      <c r="O33" s="882"/>
      <c r="P33" s="889" t="s">
        <v>209</v>
      </c>
      <c r="Q33" s="892">
        <f>'Эл-ты панельных ограждений - 1'!G54</f>
        <v>0.05</v>
      </c>
      <c r="R33" s="871">
        <f>'Эл-ты панельных ограждений - 1'!H54</f>
        <v>100</v>
      </c>
      <c r="S33" s="876">
        <f>'Эл-ты панельных ограждений - 1'!I54</f>
        <v>57</v>
      </c>
    </row>
    <row r="34" spans="1:19" customFormat="1" ht="21.9" customHeight="1">
      <c r="A34" s="332" t="s">
        <v>299</v>
      </c>
      <c r="B34" s="62"/>
      <c r="C34" s="62"/>
      <c r="D34" s="62"/>
      <c r="E34" s="62"/>
      <c r="F34" s="354"/>
      <c r="G34" s="354"/>
      <c r="H34" s="354"/>
      <c r="I34" s="354"/>
      <c r="J34" s="354"/>
      <c r="K34" s="354"/>
      <c r="L34" s="354"/>
      <c r="M34" s="883"/>
      <c r="N34" s="884"/>
      <c r="O34" s="885"/>
      <c r="P34" s="890"/>
      <c r="Q34" s="893"/>
      <c r="R34" s="872"/>
      <c r="S34" s="877"/>
    </row>
    <row r="35" spans="1:19" customFormat="1" ht="21.9" customHeight="1">
      <c r="A35" s="332" t="s">
        <v>300</v>
      </c>
      <c r="B35" s="62"/>
      <c r="C35" s="62"/>
      <c r="D35" s="62"/>
      <c r="E35" s="62"/>
      <c r="F35" s="1"/>
      <c r="G35" s="354"/>
      <c r="H35" s="354"/>
      <c r="I35" s="354"/>
      <c r="J35" s="354"/>
      <c r="K35" s="354"/>
      <c r="L35" s="354"/>
      <c r="M35" s="886"/>
      <c r="N35" s="887"/>
      <c r="O35" s="888"/>
      <c r="P35" s="891"/>
      <c r="Q35" s="894"/>
      <c r="R35" s="879"/>
      <c r="S35" s="878"/>
    </row>
    <row r="36" spans="1:19" customFormat="1" ht="21.9" customHeight="1">
      <c r="A36" s="355" t="s">
        <v>301</v>
      </c>
      <c r="B36" s="62"/>
      <c r="C36" s="62"/>
      <c r="D36" s="62"/>
      <c r="E36" s="62"/>
      <c r="F36" s="354"/>
      <c r="G36" s="354"/>
      <c r="H36" s="354"/>
      <c r="I36" s="354"/>
      <c r="J36" s="354"/>
      <c r="K36" s="354"/>
      <c r="L36" s="354"/>
      <c r="M36" s="367"/>
      <c r="N36" s="367"/>
      <c r="O36" s="367"/>
      <c r="P36" s="368"/>
      <c r="Q36" s="369"/>
      <c r="R36" s="370"/>
      <c r="S36" s="371"/>
    </row>
    <row r="37" spans="1:19" customFormat="1" ht="112.5" customHeight="1">
      <c r="A37" s="845" t="s">
        <v>282</v>
      </c>
      <c r="B37" s="845"/>
      <c r="C37" s="845"/>
      <c r="D37" s="2"/>
      <c r="E37" s="845" t="s">
        <v>281</v>
      </c>
      <c r="F37" s="845"/>
      <c r="G37" s="845"/>
      <c r="H37" s="845"/>
      <c r="I37" s="845"/>
      <c r="J37" s="845"/>
      <c r="K37" s="845"/>
      <c r="L37" s="845"/>
      <c r="M37" s="367"/>
      <c r="N37" s="367"/>
      <c r="O37" s="367"/>
      <c r="P37" s="368"/>
      <c r="Q37" s="369"/>
      <c r="R37" s="370"/>
      <c r="S37" s="371"/>
    </row>
    <row r="38" spans="1:19" customFormat="1" ht="46.5" customHeight="1">
      <c r="A38" s="419" t="s">
        <v>147</v>
      </c>
      <c r="B38" s="420"/>
      <c r="C38" s="420"/>
      <c r="D38" s="420"/>
      <c r="E38" s="420"/>
      <c r="F38" s="421"/>
      <c r="G38" s="421"/>
      <c r="H38" s="421"/>
      <c r="I38" s="354"/>
      <c r="J38" s="354"/>
      <c r="K38" s="354"/>
      <c r="L38" s="354"/>
      <c r="M38" s="367"/>
      <c r="N38" s="367"/>
      <c r="O38" s="367"/>
      <c r="P38" s="368"/>
      <c r="Q38" s="369"/>
      <c r="R38" s="370"/>
      <c r="S38" s="371"/>
    </row>
    <row r="39" spans="1:19" customFormat="1" ht="21.9" customHeight="1">
      <c r="A39" s="183" t="s">
        <v>177</v>
      </c>
      <c r="B39" s="157"/>
      <c r="C39" s="157"/>
      <c r="D39" s="157"/>
      <c r="E39" s="157"/>
      <c r="F39" s="157"/>
      <c r="G39" s="157"/>
      <c r="H39" s="157"/>
      <c r="I39" s="34"/>
      <c r="J39" s="34"/>
      <c r="K39" s="34"/>
      <c r="L39" s="1"/>
      <c r="M39" s="367"/>
      <c r="N39" s="367"/>
      <c r="O39" s="367"/>
      <c r="P39" s="368"/>
      <c r="Q39" s="369"/>
      <c r="R39" s="370"/>
      <c r="S39" s="371"/>
    </row>
    <row r="40" spans="1:19" customFormat="1" ht="21.9" customHeight="1">
      <c r="A40" s="183" t="s">
        <v>110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1"/>
      <c r="M40" s="367"/>
      <c r="N40" s="367"/>
      <c r="O40" s="367"/>
      <c r="P40" s="368"/>
      <c r="Q40" s="369"/>
      <c r="R40" s="370"/>
      <c r="S40" s="371"/>
    </row>
    <row r="41" spans="1:19" customFormat="1" ht="21.9" customHeight="1">
      <c r="A41" s="183" t="s">
        <v>10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1"/>
      <c r="M41" s="367"/>
      <c r="N41" s="367"/>
      <c r="O41" s="367"/>
      <c r="P41" s="368"/>
      <c r="Q41" s="369"/>
      <c r="R41" s="370"/>
      <c r="S41" s="371"/>
    </row>
    <row r="42" spans="1:19" customFormat="1" ht="21.9" customHeight="1">
      <c r="A42" s="184" t="s">
        <v>11</v>
      </c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"/>
      <c r="M42" s="367"/>
      <c r="N42" s="367"/>
      <c r="O42" s="367"/>
      <c r="P42" s="368"/>
      <c r="Q42" s="369"/>
      <c r="R42" s="370"/>
      <c r="S42" s="371"/>
    </row>
    <row r="43" spans="1:19" customFormat="1" ht="21.9" customHeight="1">
      <c r="A43" s="183" t="s">
        <v>1</v>
      </c>
      <c r="B43" s="183"/>
      <c r="C43" s="183"/>
      <c r="D43" s="183"/>
      <c r="E43" s="183"/>
      <c r="F43" s="183"/>
      <c r="G43" s="183"/>
      <c r="H43" s="183"/>
      <c r="I43" s="183"/>
      <c r="J43" s="183"/>
      <c r="K43" s="9"/>
      <c r="L43" s="1"/>
      <c r="M43" s="367"/>
      <c r="N43" s="367"/>
      <c r="O43" s="367"/>
      <c r="P43" s="368"/>
      <c r="Q43" s="369"/>
      <c r="R43" s="370"/>
      <c r="S43" s="371"/>
    </row>
    <row r="44" spans="1:19" customFormat="1" ht="21.9" customHeight="1">
      <c r="A44" s="183" t="s">
        <v>2</v>
      </c>
      <c r="B44" s="183"/>
      <c r="C44" s="183"/>
      <c r="D44" s="183"/>
      <c r="E44" s="183"/>
      <c r="F44" s="183"/>
      <c r="G44" s="183"/>
      <c r="H44" s="183"/>
      <c r="I44" s="183"/>
      <c r="J44" s="183"/>
      <c r="K44" s="9"/>
      <c r="L44" s="1"/>
      <c r="M44" s="367"/>
      <c r="N44" s="367"/>
      <c r="O44" s="367"/>
      <c r="P44" s="368"/>
      <c r="Q44" s="369"/>
      <c r="R44" s="370"/>
      <c r="S44" s="371"/>
    </row>
    <row r="45" spans="1:19" customFormat="1" ht="21.9" customHeight="1">
      <c r="A45" s="191" t="s">
        <v>12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367"/>
      <c r="N45" s="367"/>
      <c r="O45" s="367"/>
      <c r="P45" s="368"/>
      <c r="Q45" s="369"/>
      <c r="R45" s="370"/>
      <c r="S45" s="371"/>
    </row>
    <row r="46" spans="1:19" customFormat="1" ht="40.5" customHeight="1">
      <c r="A46" s="190" t="s">
        <v>640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1"/>
      <c r="M46" s="367"/>
      <c r="N46" s="367"/>
      <c r="O46" s="367"/>
      <c r="P46" s="368"/>
      <c r="Q46" s="369"/>
      <c r="R46" s="370"/>
      <c r="S46" s="371"/>
    </row>
    <row r="47" spans="1:19" customFormat="1" ht="21.9" customHeight="1">
      <c r="A47" s="190"/>
      <c r="B47" s="9"/>
      <c r="C47" s="9"/>
      <c r="D47" s="9"/>
      <c r="E47" s="9"/>
      <c r="F47" s="9"/>
      <c r="G47" s="9"/>
      <c r="H47" s="9"/>
      <c r="I47" s="9"/>
      <c r="J47" s="9"/>
      <c r="K47" s="9"/>
      <c r="L47" s="1"/>
      <c r="M47" s="367"/>
      <c r="N47" s="367"/>
      <c r="O47" s="367"/>
      <c r="P47" s="368"/>
      <c r="Q47" s="369"/>
      <c r="R47" s="370"/>
      <c r="S47" s="371"/>
    </row>
    <row r="48" spans="1:19" customFormat="1" ht="21.9" customHeight="1">
      <c r="A48" s="353"/>
      <c r="B48" s="9"/>
      <c r="C48" s="9"/>
      <c r="D48" s="9"/>
      <c r="E48" s="9"/>
      <c r="F48" s="1"/>
      <c r="G48" s="354"/>
      <c r="H48" s="354"/>
      <c r="I48" s="354"/>
      <c r="J48" s="354"/>
      <c r="K48" s="354"/>
      <c r="L48" s="354"/>
      <c r="M48" s="367"/>
      <c r="N48" s="367"/>
      <c r="O48" s="367"/>
      <c r="P48" s="368"/>
      <c r="Q48" s="369"/>
      <c r="R48" s="370"/>
      <c r="S48" s="371"/>
    </row>
    <row r="49" spans="1:13" customFormat="1" ht="40.5" customHeight="1">
      <c r="A49" s="139" t="s">
        <v>25</v>
      </c>
      <c r="B49" s="846">
        <v>0</v>
      </c>
      <c r="C49" s="847"/>
      <c r="D49" s="847"/>
      <c r="E49" s="848"/>
      <c r="F49" s="9"/>
      <c r="G49" s="9"/>
      <c r="H49" s="9"/>
      <c r="I49" s="9"/>
      <c r="J49" s="9"/>
      <c r="K49" s="9"/>
      <c r="L49" s="1"/>
    </row>
    <row r="50" spans="1:13" customFormat="1" ht="21.9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1"/>
    </row>
    <row r="51" spans="1:13" customFormat="1" ht="21.9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1"/>
    </row>
    <row r="52" spans="1:13" customFormat="1" ht="40.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1"/>
    </row>
    <row r="53" spans="1:13" customFormat="1" ht="21.9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1"/>
    </row>
    <row r="54" spans="1:13" customFormat="1" ht="21.9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1"/>
    </row>
    <row r="55" spans="1:13" customFormat="1" ht="40.5" customHeight="1">
      <c r="A55" s="5"/>
      <c r="B55" s="4"/>
      <c r="C55" s="4"/>
      <c r="D55" s="4"/>
      <c r="E55" s="4"/>
      <c r="F55" s="4"/>
      <c r="G55" s="4"/>
      <c r="H55" s="4"/>
      <c r="I55" s="4"/>
      <c r="J55" s="4"/>
      <c r="K55" s="4"/>
      <c r="L55" s="1"/>
    </row>
    <row r="56" spans="1:13" customFormat="1" ht="21.9" customHeight="1">
      <c r="A56" s="5"/>
      <c r="B56" s="4"/>
      <c r="C56" s="4"/>
      <c r="D56" s="4"/>
      <c r="E56" s="4"/>
      <c r="F56" s="4"/>
      <c r="G56" s="4"/>
      <c r="H56" s="4"/>
      <c r="I56" s="4"/>
      <c r="J56" s="4"/>
      <c r="K56" s="4"/>
      <c r="L56" s="1"/>
    </row>
    <row r="57" spans="1:13" customFormat="1" ht="21.9" customHeight="1">
      <c r="A57" s="7"/>
      <c r="B57" s="3"/>
      <c r="C57" s="3"/>
      <c r="D57" s="3"/>
      <c r="E57" s="3"/>
      <c r="F57" s="3"/>
      <c r="G57" s="3"/>
      <c r="H57" s="3"/>
      <c r="I57" s="3"/>
      <c r="J57" s="3"/>
      <c r="K57" s="3"/>
      <c r="L57" s="1"/>
    </row>
    <row r="58" spans="1:13" customFormat="1" ht="21.9" customHeight="1">
      <c r="A58" s="7"/>
      <c r="B58" s="3"/>
      <c r="C58" s="3"/>
      <c r="D58" s="3"/>
      <c r="E58" s="3"/>
      <c r="F58" s="3"/>
      <c r="G58" s="3"/>
      <c r="H58" s="3"/>
      <c r="I58" s="3"/>
      <c r="J58" s="3"/>
      <c r="K58" s="3"/>
      <c r="L58" s="1"/>
      <c r="M58" s="100"/>
    </row>
    <row r="59" spans="1:13" customFormat="1" ht="21.9" customHeight="1">
      <c r="A59" s="2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1:13" customFormat="1" ht="21.9" customHeight="1">
      <c r="A60" s="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1:13" customFormat="1" ht="21.9" customHeight="1">
      <c r="A61" s="2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1:13" customFormat="1" ht="21.9" customHeight="1">
      <c r="A62" s="2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1:13" customFormat="1" ht="21.9" customHeight="1">
      <c r="A63" s="2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13" customFormat="1" ht="21.9" customHeight="1">
      <c r="A64" s="2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1:19" customFormat="1" ht="21.9" customHeight="1">
      <c r="A65" s="2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1:19" customFormat="1" ht="21.9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1:19" customFormat="1" ht="21.9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1:19" customFormat="1" ht="21.9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1:19" customFormat="1" ht="24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1:19" customForma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1:19" customForma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customForma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customForma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customForma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customFormat="1" ht="28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82" ht="32.25" customHeight="1"/>
    <row r="83" ht="108.75" customHeight="1"/>
    <row r="90" ht="106.5" customHeight="1"/>
  </sheetData>
  <sheetProtection formatCells="0" formatColumns="0" formatRows="0" insertColumns="0" insertRows="0" insertHyperlinks="0" deleteColumns="0" deleteRows="0" sort="0" autoFilter="0" pivotTables="0"/>
  <mergeCells count="35">
    <mergeCell ref="B49:E49"/>
    <mergeCell ref="S33:S35"/>
    <mergeCell ref="N28:N29"/>
    <mergeCell ref="R28:R29"/>
    <mergeCell ref="N31:N32"/>
    <mergeCell ref="R31:R32"/>
    <mergeCell ref="M33:O35"/>
    <mergeCell ref="P33:P35"/>
    <mergeCell ref="Q33:Q35"/>
    <mergeCell ref="R33:R35"/>
    <mergeCell ref="D2:G2"/>
    <mergeCell ref="A18:A30"/>
    <mergeCell ref="A37:C37"/>
    <mergeCell ref="E37:L37"/>
    <mergeCell ref="A31:L31"/>
    <mergeCell ref="A3:A4"/>
    <mergeCell ref="B3:B4"/>
    <mergeCell ref="C3:C4"/>
    <mergeCell ref="D3:D4"/>
    <mergeCell ref="E3:E4"/>
    <mergeCell ref="L2:M2"/>
    <mergeCell ref="R4:R14"/>
    <mergeCell ref="A5:A17"/>
    <mergeCell ref="I3:J4"/>
    <mergeCell ref="K3:L3"/>
    <mergeCell ref="M3:N3"/>
    <mergeCell ref="M4:M16"/>
    <mergeCell ref="N4:N14"/>
    <mergeCell ref="N15:N16"/>
    <mergeCell ref="R15:R16"/>
    <mergeCell ref="M17:M32"/>
    <mergeCell ref="N17:N27"/>
    <mergeCell ref="R17:R27"/>
    <mergeCell ref="F3:F4"/>
    <mergeCell ref="G3:H3"/>
  </mergeCells>
  <conditionalFormatting sqref="G1:H1 G49:H1048576 G3:H30 H2">
    <cfRule type="cellIs" dxfId="3" priority="5" operator="equal">
      <formula>0</formula>
    </cfRule>
  </conditionalFormatting>
  <conditionalFormatting sqref="A48">
    <cfRule type="cellIs" dxfId="2" priority="4" operator="equal">
      <formula>0</formula>
    </cfRule>
  </conditionalFormatting>
  <conditionalFormatting sqref="A33:A36 G46:H47 G39:H44">
    <cfRule type="cellIs" dxfId="1" priority="2" operator="equal">
      <formula>0</formula>
    </cfRule>
  </conditionalFormatting>
  <conditionalFormatting sqref="A32">
    <cfRule type="cellIs" dxfId="0" priority="1" operator="equal">
      <formula>0</formula>
    </cfRule>
  </conditionalFormatting>
  <printOptions horizontalCentered="1"/>
  <pageMargins left="0" right="0" top="0" bottom="0" header="0" footer="0"/>
  <pageSetup paperSize="9" scale="43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C00000"/>
    <pageSetUpPr fitToPage="1"/>
  </sheetPr>
  <dimension ref="A1:S83"/>
  <sheetViews>
    <sheetView showGridLines="0" zoomScale="55" zoomScaleNormal="55" zoomScaleSheetLayoutView="25" zoomScalePageLayoutView="55" workbookViewId="0">
      <selection activeCell="L9" sqref="L9"/>
    </sheetView>
  </sheetViews>
  <sheetFormatPr defaultColWidth="9.109375" defaultRowHeight="22.8"/>
  <cols>
    <col min="1" max="1" width="38.109375" style="1" customWidth="1"/>
    <col min="2" max="2" width="68.33203125" style="1" customWidth="1"/>
    <col min="3" max="3" width="23.6640625" style="1" customWidth="1"/>
    <col min="4" max="4" width="20.6640625" style="1" customWidth="1"/>
    <col min="5" max="5" width="25.6640625" style="1" customWidth="1"/>
    <col min="6" max="6" width="26.6640625" style="1" customWidth="1"/>
    <col min="7" max="7" width="20.6640625" style="1" customWidth="1"/>
    <col min="8" max="8" width="25.6640625" style="1" customWidth="1"/>
    <col min="9" max="9" width="28.6640625" style="1" customWidth="1"/>
    <col min="10" max="10" width="11.5546875" style="492" hidden="1" customWidth="1"/>
    <col min="11" max="11" width="19.109375" style="1" customWidth="1"/>
    <col min="12" max="12" width="17.5546875" style="1" customWidth="1"/>
    <col min="13" max="13" width="9.109375" style="1"/>
    <col min="14" max="14" width="11.5546875" style="1" bestFit="1" customWidth="1"/>
    <col min="15" max="18" width="9.109375" style="1"/>
    <col min="19" max="19" width="13.5546875" style="1" customWidth="1"/>
    <col min="20" max="16384" width="9.109375" style="1"/>
  </cols>
  <sheetData>
    <row r="1" spans="1:19" ht="75.75" customHeight="1">
      <c r="C1" s="173"/>
      <c r="D1" s="173"/>
      <c r="E1" s="173"/>
      <c r="F1" s="173"/>
      <c r="G1" s="173"/>
      <c r="H1" s="173"/>
      <c r="I1" s="173"/>
      <c r="J1" s="491"/>
      <c r="K1" s="36"/>
      <c r="L1" s="36"/>
      <c r="M1" s="36"/>
      <c r="N1" s="36"/>
      <c r="O1" s="36"/>
      <c r="P1" s="36"/>
      <c r="Q1" s="36"/>
      <c r="R1" s="36"/>
      <c r="S1" s="36"/>
    </row>
    <row r="2" spans="1:19" ht="33" customHeight="1">
      <c r="C2" s="300" t="s">
        <v>224</v>
      </c>
      <c r="D2" s="289"/>
      <c r="E2" s="289"/>
      <c r="F2" s="289"/>
      <c r="G2" s="289"/>
      <c r="H2" s="341" t="s">
        <v>199</v>
      </c>
      <c r="I2" s="803">
        <v>43244</v>
      </c>
      <c r="J2" s="101"/>
      <c r="K2" s="37"/>
      <c r="L2" s="9"/>
      <c r="M2" s="9"/>
      <c r="N2" s="9"/>
      <c r="O2" s="9"/>
      <c r="P2" s="9"/>
      <c r="Q2" s="9"/>
      <c r="R2" s="9"/>
      <c r="S2" s="9"/>
    </row>
    <row r="3" spans="1:19" ht="75" customHeight="1">
      <c r="A3" s="808" t="s">
        <v>126</v>
      </c>
      <c r="B3" s="932" t="s">
        <v>115</v>
      </c>
      <c r="C3" s="933"/>
      <c r="D3" s="808" t="s">
        <v>139</v>
      </c>
      <c r="E3" s="820" t="s">
        <v>239</v>
      </c>
      <c r="F3" s="808" t="s">
        <v>137</v>
      </c>
      <c r="G3" s="808" t="s">
        <v>48</v>
      </c>
      <c r="H3" s="821" t="s">
        <v>138</v>
      </c>
      <c r="I3" s="809" t="s">
        <v>86</v>
      </c>
      <c r="J3" s="490" t="s">
        <v>35</v>
      </c>
      <c r="K3" s="9"/>
      <c r="L3" s="9"/>
      <c r="M3" s="9"/>
      <c r="N3" s="9"/>
      <c r="O3" s="9"/>
      <c r="P3" s="9"/>
      <c r="Q3" s="9"/>
      <c r="R3" s="9"/>
    </row>
    <row r="4" spans="1:19" ht="20.25" customHeight="1">
      <c r="A4" s="889"/>
      <c r="B4" s="905" t="s">
        <v>291</v>
      </c>
      <c r="C4" s="934" t="s">
        <v>21</v>
      </c>
      <c r="D4" s="93">
        <v>1</v>
      </c>
      <c r="E4" s="256"/>
      <c r="F4" s="194" t="s">
        <v>60</v>
      </c>
      <c r="G4" s="102">
        <v>2.71</v>
      </c>
      <c r="H4" s="869">
        <v>96</v>
      </c>
      <c r="I4" s="140">
        <f t="shared" ref="I4:I35" si="0">ROUND(J4*Belarus*(1-$B$78),2)</f>
        <v>373</v>
      </c>
      <c r="J4" s="649">
        <v>373</v>
      </c>
      <c r="K4" s="99"/>
      <c r="L4" s="778"/>
      <c r="M4" s="9"/>
      <c r="N4" s="422"/>
      <c r="O4" s="9"/>
      <c r="P4" s="9"/>
      <c r="Q4" s="9"/>
      <c r="R4" s="9"/>
    </row>
    <row r="5" spans="1:19" ht="20.25" customHeight="1">
      <c r="A5" s="890"/>
      <c r="B5" s="906"/>
      <c r="C5" s="934"/>
      <c r="D5" s="125">
        <v>1.1000000000000001</v>
      </c>
      <c r="E5" s="257"/>
      <c r="F5" s="197">
        <v>2</v>
      </c>
      <c r="G5" s="225">
        <v>2.9810000000000003</v>
      </c>
      <c r="H5" s="869"/>
      <c r="I5" s="141">
        <f t="shared" si="0"/>
        <v>446</v>
      </c>
      <c r="J5" s="649">
        <v>446</v>
      </c>
      <c r="K5" s="99"/>
      <c r="L5" s="778"/>
      <c r="M5" s="9"/>
      <c r="N5" s="422"/>
      <c r="O5" s="9"/>
      <c r="P5" s="9"/>
      <c r="Q5" s="9"/>
      <c r="R5" s="9"/>
    </row>
    <row r="6" spans="1:19">
      <c r="A6" s="890"/>
      <c r="B6" s="906"/>
      <c r="C6" s="934"/>
      <c r="D6" s="90">
        <v>1.3</v>
      </c>
      <c r="E6" s="258"/>
      <c r="F6" s="195">
        <v>2</v>
      </c>
      <c r="G6" s="103">
        <v>3.5230000000000001</v>
      </c>
      <c r="H6" s="869"/>
      <c r="I6" s="141">
        <f t="shared" si="0"/>
        <v>525</v>
      </c>
      <c r="J6" s="649">
        <v>525</v>
      </c>
      <c r="K6" s="99"/>
      <c r="L6" s="778"/>
      <c r="M6" s="9"/>
      <c r="N6" s="422"/>
      <c r="O6" s="9"/>
      <c r="P6" s="9"/>
      <c r="Q6" s="9"/>
      <c r="R6" s="9"/>
    </row>
    <row r="7" spans="1:19">
      <c r="A7" s="890"/>
      <c r="B7" s="906"/>
      <c r="C7" s="934"/>
      <c r="D7" s="90">
        <v>1.5</v>
      </c>
      <c r="E7" s="258"/>
      <c r="F7" s="195" t="s">
        <v>60</v>
      </c>
      <c r="G7" s="103">
        <v>4.0649999999999995</v>
      </c>
      <c r="H7" s="869"/>
      <c r="I7" s="141">
        <f t="shared" si="0"/>
        <v>514</v>
      </c>
      <c r="J7" s="649">
        <v>514</v>
      </c>
      <c r="K7" s="99"/>
      <c r="L7" s="778"/>
      <c r="M7" s="9"/>
      <c r="N7" s="422"/>
      <c r="O7" s="9"/>
      <c r="P7" s="9"/>
      <c r="Q7" s="9"/>
      <c r="R7" s="9"/>
    </row>
    <row r="8" spans="1:19">
      <c r="A8" s="890"/>
      <c r="B8" s="906"/>
      <c r="C8" s="934"/>
      <c r="D8" s="90">
        <v>1.5</v>
      </c>
      <c r="E8" s="258"/>
      <c r="F8" s="195">
        <v>2</v>
      </c>
      <c r="G8" s="103">
        <v>4.0649999999999995</v>
      </c>
      <c r="H8" s="869"/>
      <c r="I8" s="141">
        <f t="shared" si="0"/>
        <v>560</v>
      </c>
      <c r="J8" s="649">
        <v>560</v>
      </c>
      <c r="K8" s="99"/>
      <c r="L8" s="778"/>
      <c r="M8" s="9"/>
      <c r="N8" s="422"/>
      <c r="O8" s="9"/>
      <c r="P8" s="9"/>
      <c r="Q8" s="9"/>
      <c r="R8" s="9"/>
    </row>
    <row r="9" spans="1:19">
      <c r="A9" s="890"/>
      <c r="B9" s="906"/>
      <c r="C9" s="934"/>
      <c r="D9" s="90">
        <v>1.7</v>
      </c>
      <c r="E9" s="258"/>
      <c r="F9" s="195">
        <v>2</v>
      </c>
      <c r="G9" s="103">
        <v>4.6070000000000002</v>
      </c>
      <c r="H9" s="869"/>
      <c r="I9" s="141">
        <f t="shared" si="0"/>
        <v>635</v>
      </c>
      <c r="J9" s="649">
        <v>635</v>
      </c>
      <c r="K9" s="99"/>
      <c r="L9" s="778"/>
      <c r="M9" s="9"/>
      <c r="N9" s="422"/>
      <c r="O9" s="9"/>
      <c r="P9" s="9"/>
      <c r="Q9" s="9"/>
      <c r="R9" s="9"/>
    </row>
    <row r="10" spans="1:19">
      <c r="A10" s="890"/>
      <c r="B10" s="906"/>
      <c r="C10" s="934"/>
      <c r="D10" s="90">
        <v>1.9</v>
      </c>
      <c r="E10" s="258"/>
      <c r="F10" s="195">
        <v>2</v>
      </c>
      <c r="G10" s="103">
        <v>5.149</v>
      </c>
      <c r="H10" s="869"/>
      <c r="I10" s="141">
        <f t="shared" si="0"/>
        <v>679</v>
      </c>
      <c r="J10" s="649">
        <v>679</v>
      </c>
      <c r="K10" s="99"/>
      <c r="L10" s="778"/>
      <c r="M10" s="9"/>
      <c r="N10" s="422"/>
      <c r="O10" s="9"/>
      <c r="P10" s="9"/>
      <c r="Q10" s="9"/>
      <c r="R10" s="9"/>
    </row>
    <row r="11" spans="1:19">
      <c r="A11" s="890"/>
      <c r="B11" s="906"/>
      <c r="C11" s="934"/>
      <c r="D11" s="90">
        <v>2</v>
      </c>
      <c r="E11" s="258"/>
      <c r="F11" s="195" t="s">
        <v>60</v>
      </c>
      <c r="G11" s="103">
        <v>5.42</v>
      </c>
      <c r="H11" s="869"/>
      <c r="I11" s="141">
        <f t="shared" si="0"/>
        <v>622</v>
      </c>
      <c r="J11" s="649">
        <v>622</v>
      </c>
      <c r="K11" s="99"/>
      <c r="L11" s="778"/>
      <c r="M11" s="9"/>
      <c r="N11" s="422"/>
      <c r="O11" s="9"/>
      <c r="P11" s="9"/>
      <c r="Q11" s="9"/>
      <c r="R11" s="9"/>
    </row>
    <row r="12" spans="1:19">
      <c r="A12" s="890"/>
      <c r="B12" s="906"/>
      <c r="C12" s="934"/>
      <c r="D12" s="90">
        <v>2</v>
      </c>
      <c r="E12" s="258"/>
      <c r="F12" s="195">
        <v>3</v>
      </c>
      <c r="G12" s="103">
        <v>5.42</v>
      </c>
      <c r="H12" s="869"/>
      <c r="I12" s="141">
        <f t="shared" si="0"/>
        <v>714</v>
      </c>
      <c r="J12" s="649">
        <v>714</v>
      </c>
      <c r="K12" s="99"/>
      <c r="L12" s="778"/>
      <c r="M12" s="9"/>
      <c r="N12" s="422"/>
      <c r="O12" s="9"/>
      <c r="P12" s="9"/>
      <c r="Q12" s="9"/>
      <c r="R12" s="9"/>
    </row>
    <row r="13" spans="1:19">
      <c r="A13" s="890"/>
      <c r="B13" s="906"/>
      <c r="C13" s="934"/>
      <c r="D13" s="90">
        <v>2.2000000000000002</v>
      </c>
      <c r="E13" s="258"/>
      <c r="F13" s="195">
        <v>3</v>
      </c>
      <c r="G13" s="103">
        <v>5.9620000000000006</v>
      </c>
      <c r="H13" s="869"/>
      <c r="I13" s="141">
        <f t="shared" si="0"/>
        <v>786</v>
      </c>
      <c r="J13" s="649">
        <v>786</v>
      </c>
      <c r="K13" s="99"/>
      <c r="L13" s="778"/>
      <c r="M13" s="9"/>
      <c r="N13" s="422"/>
      <c r="O13" s="9"/>
      <c r="P13" s="9"/>
      <c r="Q13" s="9"/>
      <c r="R13" s="9"/>
    </row>
    <row r="14" spans="1:19">
      <c r="A14" s="890"/>
      <c r="B14" s="906"/>
      <c r="C14" s="934"/>
      <c r="D14" s="90">
        <v>2.4</v>
      </c>
      <c r="E14" s="258"/>
      <c r="F14" s="195">
        <v>3</v>
      </c>
      <c r="G14" s="103">
        <v>6.5039999999999996</v>
      </c>
      <c r="H14" s="869"/>
      <c r="I14" s="141">
        <f t="shared" si="0"/>
        <v>853</v>
      </c>
      <c r="J14" s="649">
        <v>853</v>
      </c>
      <c r="K14" s="99"/>
      <c r="L14" s="778"/>
      <c r="M14" s="9"/>
      <c r="N14" s="422"/>
      <c r="O14" s="9"/>
      <c r="P14" s="9"/>
      <c r="Q14" s="9"/>
      <c r="R14" s="9"/>
    </row>
    <row r="15" spans="1:19">
      <c r="A15" s="890"/>
      <c r="B15" s="906"/>
      <c r="C15" s="934"/>
      <c r="D15" s="90">
        <v>2.5</v>
      </c>
      <c r="E15" s="258" t="s">
        <v>489</v>
      </c>
      <c r="F15" s="195" t="s">
        <v>60</v>
      </c>
      <c r="G15" s="103">
        <v>6.7750000000000004</v>
      </c>
      <c r="H15" s="869"/>
      <c r="I15" s="141">
        <f t="shared" si="0"/>
        <v>740</v>
      </c>
      <c r="J15" s="649">
        <v>740</v>
      </c>
      <c r="K15" s="99"/>
      <c r="L15" s="778"/>
      <c r="M15" s="9"/>
      <c r="N15" s="422"/>
      <c r="O15" s="9"/>
      <c r="P15" s="9"/>
      <c r="Q15" s="9"/>
      <c r="R15" s="9"/>
    </row>
    <row r="16" spans="1:19">
      <c r="A16" s="890"/>
      <c r="B16" s="906"/>
      <c r="C16" s="934"/>
      <c r="D16" s="90">
        <v>2.5</v>
      </c>
      <c r="E16" s="258"/>
      <c r="F16" s="195">
        <v>4</v>
      </c>
      <c r="G16" s="103">
        <v>6.7750000000000004</v>
      </c>
      <c r="H16" s="869"/>
      <c r="I16" s="141">
        <f t="shared" si="0"/>
        <v>857</v>
      </c>
      <c r="J16" s="649">
        <v>857</v>
      </c>
      <c r="K16" s="99"/>
      <c r="L16" s="778"/>
      <c r="M16" s="9"/>
      <c r="N16" s="422"/>
      <c r="O16" s="9"/>
      <c r="P16" s="9"/>
      <c r="Q16" s="9"/>
      <c r="R16" s="9"/>
    </row>
    <row r="17" spans="1:18">
      <c r="A17" s="890"/>
      <c r="B17" s="740"/>
      <c r="C17" s="934"/>
      <c r="D17" s="90">
        <v>2.5</v>
      </c>
      <c r="E17" s="258" t="s">
        <v>489</v>
      </c>
      <c r="F17" s="195">
        <v>5</v>
      </c>
      <c r="G17" s="103">
        <v>6.7750000000000004</v>
      </c>
      <c r="H17" s="869"/>
      <c r="I17" s="141">
        <f t="shared" si="0"/>
        <v>857</v>
      </c>
      <c r="J17" s="649">
        <v>857</v>
      </c>
      <c r="K17" s="99"/>
      <c r="L17" s="778"/>
      <c r="M17" s="9"/>
      <c r="N17" s="422"/>
      <c r="O17" s="9"/>
      <c r="P17" s="9"/>
      <c r="Q17" s="9"/>
      <c r="R17" s="9"/>
    </row>
    <row r="18" spans="1:18" ht="23.25" customHeight="1">
      <c r="A18" s="890"/>
      <c r="C18" s="934"/>
      <c r="D18" s="90">
        <v>3</v>
      </c>
      <c r="E18" s="258" t="s">
        <v>489</v>
      </c>
      <c r="F18" s="195" t="s">
        <v>60</v>
      </c>
      <c r="G18" s="103">
        <v>8.129999999999999</v>
      </c>
      <c r="H18" s="869"/>
      <c r="I18" s="141">
        <f t="shared" si="0"/>
        <v>888</v>
      </c>
      <c r="J18" s="649">
        <v>888</v>
      </c>
      <c r="K18" s="99"/>
      <c r="L18" s="778"/>
      <c r="M18" s="9"/>
      <c r="N18" s="422"/>
      <c r="O18" s="9"/>
      <c r="P18" s="9"/>
      <c r="Q18" s="9"/>
      <c r="R18" s="9"/>
    </row>
    <row r="19" spans="1:18">
      <c r="A19" s="890"/>
      <c r="B19" s="907" t="s">
        <v>240</v>
      </c>
      <c r="C19" s="934"/>
      <c r="D19" s="90">
        <v>3</v>
      </c>
      <c r="E19" s="258" t="s">
        <v>489</v>
      </c>
      <c r="F19" s="195">
        <v>4</v>
      </c>
      <c r="G19" s="103">
        <v>8.129999999999999</v>
      </c>
      <c r="H19" s="869"/>
      <c r="I19" s="141">
        <f t="shared" si="0"/>
        <v>1026</v>
      </c>
      <c r="J19" s="649">
        <v>1026</v>
      </c>
      <c r="K19" s="99"/>
      <c r="L19" s="778"/>
      <c r="M19" s="9"/>
      <c r="N19" s="422"/>
      <c r="O19" s="9"/>
      <c r="P19" s="9"/>
      <c r="Q19" s="9"/>
      <c r="R19" s="9"/>
    </row>
    <row r="20" spans="1:18">
      <c r="A20" s="890"/>
      <c r="B20" s="907"/>
      <c r="C20" s="934"/>
      <c r="D20" s="90">
        <v>3</v>
      </c>
      <c r="E20" s="258" t="s">
        <v>489</v>
      </c>
      <c r="F20" s="216">
        <v>5</v>
      </c>
      <c r="G20" s="103">
        <v>8.129999999999999</v>
      </c>
      <c r="H20" s="869"/>
      <c r="I20" s="232">
        <f t="shared" si="0"/>
        <v>1026</v>
      </c>
      <c r="J20" s="649">
        <v>1026</v>
      </c>
      <c r="K20" s="99"/>
      <c r="L20" s="778"/>
      <c r="M20" s="9"/>
      <c r="N20" s="422"/>
      <c r="O20" s="9"/>
      <c r="P20" s="9"/>
      <c r="Q20" s="9"/>
      <c r="R20" s="9"/>
    </row>
    <row r="21" spans="1:18">
      <c r="A21" s="890"/>
      <c r="B21" s="907"/>
      <c r="C21" s="934"/>
      <c r="D21" s="91">
        <v>4</v>
      </c>
      <c r="E21" s="259"/>
      <c r="F21" s="196">
        <v>6</v>
      </c>
      <c r="G21" s="104">
        <v>10.84</v>
      </c>
      <c r="H21" s="869"/>
      <c r="I21" s="142">
        <f t="shared" si="0"/>
        <v>1367</v>
      </c>
      <c r="J21" s="649">
        <v>1367</v>
      </c>
      <c r="K21" s="99"/>
      <c r="L21" s="778"/>
      <c r="M21" s="9"/>
      <c r="N21" s="422"/>
      <c r="O21" s="9"/>
      <c r="P21" s="9"/>
      <c r="Q21" s="9"/>
      <c r="R21" s="9"/>
    </row>
    <row r="22" spans="1:18">
      <c r="A22" s="890"/>
      <c r="B22" s="907"/>
      <c r="C22" s="857" t="s">
        <v>5</v>
      </c>
      <c r="D22" s="93">
        <v>3</v>
      </c>
      <c r="E22" s="256"/>
      <c r="F22" s="194" t="s">
        <v>60</v>
      </c>
      <c r="G22" s="102">
        <v>11.64</v>
      </c>
      <c r="H22" s="873">
        <v>64</v>
      </c>
      <c r="I22" s="227">
        <f t="shared" si="0"/>
        <v>1288</v>
      </c>
      <c r="J22" s="649">
        <v>1288</v>
      </c>
      <c r="K22" s="99"/>
      <c r="L22" s="778"/>
      <c r="M22" s="9"/>
      <c r="N22" s="9"/>
      <c r="O22" s="9"/>
      <c r="P22" s="9"/>
      <c r="Q22" s="9"/>
      <c r="R22" s="9"/>
    </row>
    <row r="23" spans="1:18">
      <c r="A23" s="890"/>
      <c r="B23" s="907"/>
      <c r="C23" s="858"/>
      <c r="D23" s="90">
        <v>4</v>
      </c>
      <c r="E23" s="258"/>
      <c r="F23" s="195" t="s">
        <v>60</v>
      </c>
      <c r="G23" s="103">
        <v>15.52</v>
      </c>
      <c r="H23" s="918"/>
      <c r="I23" s="252">
        <f t="shared" si="0"/>
        <v>1716</v>
      </c>
      <c r="J23" s="649">
        <v>1716</v>
      </c>
      <c r="K23" s="99"/>
      <c r="L23" s="778"/>
      <c r="M23" s="9"/>
      <c r="N23" s="9"/>
      <c r="O23" s="9"/>
      <c r="P23" s="9"/>
      <c r="Q23" s="9"/>
      <c r="R23" s="9"/>
    </row>
    <row r="24" spans="1:18">
      <c r="A24" s="890"/>
      <c r="B24" s="907"/>
      <c r="C24" s="858"/>
      <c r="D24" s="90">
        <v>4</v>
      </c>
      <c r="E24" s="258"/>
      <c r="F24" s="195">
        <v>6</v>
      </c>
      <c r="G24" s="103">
        <v>15.52</v>
      </c>
      <c r="H24" s="918"/>
      <c r="I24" s="252">
        <f t="shared" si="0"/>
        <v>1983</v>
      </c>
      <c r="J24" s="649">
        <v>1983</v>
      </c>
      <c r="K24" s="99"/>
      <c r="L24" s="778"/>
      <c r="M24" s="9"/>
      <c r="N24" s="9"/>
      <c r="O24" s="9"/>
      <c r="P24" s="9"/>
      <c r="Q24" s="9"/>
      <c r="R24" s="9"/>
    </row>
    <row r="25" spans="1:18">
      <c r="A25" s="890"/>
      <c r="B25" s="908"/>
      <c r="C25" s="859"/>
      <c r="D25" s="267">
        <v>5</v>
      </c>
      <c r="E25" s="260"/>
      <c r="F25" s="196">
        <v>8</v>
      </c>
      <c r="G25" s="215">
        <v>19.399999999999999</v>
      </c>
      <c r="H25" s="874"/>
      <c r="I25" s="142">
        <f t="shared" si="0"/>
        <v>2478</v>
      </c>
      <c r="J25" s="649">
        <v>2478</v>
      </c>
      <c r="K25" s="99"/>
      <c r="L25" s="778"/>
      <c r="M25" s="9"/>
      <c r="N25" s="9"/>
      <c r="O25" s="9"/>
      <c r="P25" s="9"/>
      <c r="Q25" s="9"/>
      <c r="R25" s="9"/>
    </row>
    <row r="26" spans="1:18" ht="20.25" customHeight="1">
      <c r="A26" s="890"/>
      <c r="B26" s="905" t="s">
        <v>639</v>
      </c>
      <c r="C26" s="921" t="s">
        <v>21</v>
      </c>
      <c r="D26" s="93">
        <v>1</v>
      </c>
      <c r="E26" s="256"/>
      <c r="F26" s="194" t="s">
        <v>60</v>
      </c>
      <c r="G26" s="102">
        <v>2.71</v>
      </c>
      <c r="H26" s="871">
        <v>96</v>
      </c>
      <c r="I26" s="140">
        <f t="shared" si="0"/>
        <v>497</v>
      </c>
      <c r="J26" s="649">
        <v>497</v>
      </c>
      <c r="K26" s="99"/>
      <c r="L26" s="778"/>
      <c r="M26" s="9"/>
      <c r="N26" s="422"/>
      <c r="O26" s="9"/>
      <c r="P26" s="9"/>
      <c r="Q26" s="9"/>
      <c r="R26" s="9"/>
    </row>
    <row r="27" spans="1:18" ht="20.25" customHeight="1">
      <c r="A27" s="890"/>
      <c r="B27" s="906"/>
      <c r="C27" s="922"/>
      <c r="D27" s="125">
        <v>1.1000000000000001</v>
      </c>
      <c r="E27" s="257"/>
      <c r="F27" s="197">
        <v>2</v>
      </c>
      <c r="G27" s="225">
        <v>2.9810000000000003</v>
      </c>
      <c r="H27" s="872"/>
      <c r="I27" s="226">
        <f t="shared" si="0"/>
        <v>580</v>
      </c>
      <c r="J27" s="649">
        <v>580</v>
      </c>
      <c r="K27" s="99"/>
      <c r="L27" s="778"/>
      <c r="M27" s="9"/>
      <c r="N27" s="422"/>
      <c r="O27" s="9"/>
      <c r="P27" s="9"/>
      <c r="Q27" s="9"/>
      <c r="R27" s="9"/>
    </row>
    <row r="28" spans="1:18">
      <c r="A28" s="890"/>
      <c r="B28" s="906"/>
      <c r="C28" s="923"/>
      <c r="D28" s="90">
        <v>1.3</v>
      </c>
      <c r="E28" s="258"/>
      <c r="F28" s="195">
        <v>2</v>
      </c>
      <c r="G28" s="103">
        <v>3.5230000000000001</v>
      </c>
      <c r="H28" s="872"/>
      <c r="I28" s="141">
        <f t="shared" si="0"/>
        <v>686</v>
      </c>
      <c r="J28" s="649">
        <v>686</v>
      </c>
      <c r="K28" s="99"/>
      <c r="L28" s="778"/>
      <c r="M28" s="9"/>
      <c r="N28" s="422"/>
      <c r="O28" s="9"/>
      <c r="P28" s="9"/>
      <c r="Q28" s="9"/>
      <c r="R28" s="9"/>
    </row>
    <row r="29" spans="1:18">
      <c r="A29" s="890"/>
      <c r="B29" s="906"/>
      <c r="C29" s="923"/>
      <c r="D29" s="90">
        <v>1.5</v>
      </c>
      <c r="E29" s="258"/>
      <c r="F29" s="195" t="s">
        <v>60</v>
      </c>
      <c r="G29" s="103">
        <v>4.0649999999999995</v>
      </c>
      <c r="H29" s="872"/>
      <c r="I29" s="141">
        <f t="shared" si="0"/>
        <v>723</v>
      </c>
      <c r="J29" s="649">
        <v>723</v>
      </c>
      <c r="K29" s="99"/>
      <c r="L29" s="778"/>
      <c r="M29" s="9"/>
      <c r="N29" s="422"/>
      <c r="O29" s="9"/>
      <c r="P29" s="9"/>
      <c r="Q29" s="9"/>
      <c r="R29" s="9"/>
    </row>
    <row r="30" spans="1:18">
      <c r="A30" s="890"/>
      <c r="B30" s="906"/>
      <c r="C30" s="923"/>
      <c r="D30" s="90">
        <v>1.5</v>
      </c>
      <c r="E30" s="258" t="s">
        <v>486</v>
      </c>
      <c r="F30" s="195">
        <v>2</v>
      </c>
      <c r="G30" s="103">
        <v>4.0649999999999995</v>
      </c>
      <c r="H30" s="872"/>
      <c r="I30" s="141">
        <f t="shared" si="0"/>
        <v>769</v>
      </c>
      <c r="J30" s="649">
        <v>769</v>
      </c>
      <c r="K30" s="99"/>
      <c r="L30" s="778"/>
      <c r="M30" s="9"/>
      <c r="N30" s="422"/>
      <c r="O30" s="9"/>
      <c r="P30" s="9"/>
      <c r="Q30" s="9"/>
      <c r="R30" s="9"/>
    </row>
    <row r="31" spans="1:18">
      <c r="A31" s="890"/>
      <c r="B31" s="906"/>
      <c r="C31" s="923"/>
      <c r="D31" s="90">
        <v>1.7</v>
      </c>
      <c r="E31" s="258"/>
      <c r="F31" s="195">
        <v>2</v>
      </c>
      <c r="G31" s="103">
        <v>4.6070000000000002</v>
      </c>
      <c r="H31" s="872"/>
      <c r="I31" s="141">
        <f t="shared" si="0"/>
        <v>872</v>
      </c>
      <c r="J31" s="649">
        <v>872</v>
      </c>
      <c r="K31" s="99"/>
      <c r="L31" s="778"/>
      <c r="M31" s="9"/>
      <c r="N31" s="422"/>
      <c r="O31" s="9"/>
      <c r="P31" s="9"/>
      <c r="Q31" s="9"/>
      <c r="R31" s="9"/>
    </row>
    <row r="32" spans="1:18">
      <c r="A32" s="890"/>
      <c r="B32" s="906"/>
      <c r="C32" s="923"/>
      <c r="D32" s="90">
        <v>1.9</v>
      </c>
      <c r="E32" s="258"/>
      <c r="F32" s="195">
        <v>2</v>
      </c>
      <c r="G32" s="103">
        <v>5.149</v>
      </c>
      <c r="H32" s="872"/>
      <c r="I32" s="141">
        <f t="shared" si="0"/>
        <v>973</v>
      </c>
      <c r="J32" s="649">
        <v>973</v>
      </c>
      <c r="K32" s="99"/>
      <c r="L32" s="778"/>
      <c r="M32" s="9"/>
      <c r="N32" s="422"/>
      <c r="O32" s="9"/>
      <c r="P32" s="9"/>
      <c r="Q32" s="9"/>
      <c r="R32" s="9"/>
    </row>
    <row r="33" spans="1:18">
      <c r="A33" s="890"/>
      <c r="B33" s="906"/>
      <c r="C33" s="923"/>
      <c r="D33" s="90">
        <v>2</v>
      </c>
      <c r="E33" s="258"/>
      <c r="F33" s="195" t="s">
        <v>60</v>
      </c>
      <c r="G33" s="103">
        <v>5.42</v>
      </c>
      <c r="H33" s="872"/>
      <c r="I33" s="141">
        <f t="shared" si="0"/>
        <v>888</v>
      </c>
      <c r="J33" s="649">
        <v>888</v>
      </c>
      <c r="K33" s="99"/>
      <c r="L33" s="778"/>
      <c r="M33" s="9"/>
      <c r="N33" s="422"/>
      <c r="O33" s="9"/>
      <c r="P33" s="9"/>
      <c r="Q33" s="9"/>
      <c r="R33" s="9"/>
    </row>
    <row r="34" spans="1:18">
      <c r="A34" s="890"/>
      <c r="B34" s="906"/>
      <c r="C34" s="923"/>
      <c r="D34" s="90">
        <v>2</v>
      </c>
      <c r="E34" s="258"/>
      <c r="F34" s="195">
        <v>3</v>
      </c>
      <c r="G34" s="103">
        <v>5.42</v>
      </c>
      <c r="H34" s="872"/>
      <c r="I34" s="141">
        <f t="shared" si="0"/>
        <v>993</v>
      </c>
      <c r="J34" s="649">
        <v>993</v>
      </c>
      <c r="K34" s="99"/>
      <c r="L34" s="778"/>
      <c r="M34" s="9"/>
      <c r="N34" s="422"/>
      <c r="O34" s="9"/>
      <c r="P34" s="9"/>
      <c r="Q34" s="9"/>
      <c r="R34" s="9"/>
    </row>
    <row r="35" spans="1:18">
      <c r="A35" s="890"/>
      <c r="B35" s="906"/>
      <c r="C35" s="923"/>
      <c r="D35" s="90">
        <v>2.2000000000000002</v>
      </c>
      <c r="E35" s="258"/>
      <c r="F35" s="195">
        <v>3</v>
      </c>
      <c r="G35" s="103">
        <v>5.9620000000000006</v>
      </c>
      <c r="H35" s="872"/>
      <c r="I35" s="141">
        <f t="shared" si="0"/>
        <v>1095</v>
      </c>
      <c r="J35" s="649">
        <v>1095</v>
      </c>
      <c r="K35" s="99"/>
      <c r="L35" s="778"/>
      <c r="M35" s="9"/>
      <c r="N35" s="422"/>
      <c r="O35" s="9"/>
      <c r="P35" s="9"/>
      <c r="Q35" s="9"/>
      <c r="R35" s="9"/>
    </row>
    <row r="36" spans="1:18">
      <c r="A36" s="890"/>
      <c r="B36" s="906"/>
      <c r="C36" s="923"/>
      <c r="D36" s="90">
        <v>2.4</v>
      </c>
      <c r="E36" s="258"/>
      <c r="F36" s="195">
        <v>3</v>
      </c>
      <c r="G36" s="103">
        <v>6.5039999999999996</v>
      </c>
      <c r="H36" s="872"/>
      <c r="I36" s="141">
        <f t="shared" ref="I36:I63" si="1">ROUND(J36*Belarus*(1-$B$78),2)</f>
        <v>1157</v>
      </c>
      <c r="J36" s="649">
        <v>1157</v>
      </c>
      <c r="K36" s="99"/>
      <c r="L36" s="778"/>
      <c r="M36" s="9"/>
      <c r="N36" s="422"/>
      <c r="O36" s="9"/>
      <c r="P36" s="9"/>
      <c r="Q36" s="9"/>
      <c r="R36" s="9"/>
    </row>
    <row r="37" spans="1:18">
      <c r="A37" s="890"/>
      <c r="B37" s="906"/>
      <c r="C37" s="923"/>
      <c r="D37" s="90">
        <v>2.5</v>
      </c>
      <c r="E37" s="258" t="s">
        <v>568</v>
      </c>
      <c r="F37" s="195" t="s">
        <v>60</v>
      </c>
      <c r="G37" s="103">
        <v>6.7750000000000004</v>
      </c>
      <c r="H37" s="872"/>
      <c r="I37" s="141">
        <f t="shared" si="1"/>
        <v>1071</v>
      </c>
      <c r="J37" s="649">
        <v>1071</v>
      </c>
      <c r="K37" s="99"/>
      <c r="L37" s="778"/>
      <c r="M37" s="9"/>
      <c r="N37" s="422"/>
      <c r="O37" s="9"/>
      <c r="P37" s="9"/>
      <c r="Q37" s="9"/>
      <c r="R37" s="9"/>
    </row>
    <row r="38" spans="1:18">
      <c r="A38" s="890"/>
      <c r="B38" s="906"/>
      <c r="C38" s="923"/>
      <c r="D38" s="90">
        <v>2.5</v>
      </c>
      <c r="E38" s="258" t="s">
        <v>565</v>
      </c>
      <c r="F38" s="195">
        <v>4</v>
      </c>
      <c r="G38" s="103">
        <v>6.7750000000000004</v>
      </c>
      <c r="H38" s="872"/>
      <c r="I38" s="141">
        <f t="shared" si="1"/>
        <v>1204</v>
      </c>
      <c r="J38" s="649">
        <v>1204</v>
      </c>
      <c r="K38" s="99"/>
      <c r="L38" s="778"/>
      <c r="M38" s="9"/>
      <c r="N38" s="422"/>
      <c r="O38" s="9"/>
      <c r="P38" s="9"/>
      <c r="Q38" s="9"/>
      <c r="R38" s="9"/>
    </row>
    <row r="39" spans="1:18">
      <c r="A39" s="890"/>
      <c r="B39" s="906"/>
      <c r="C39" s="923"/>
      <c r="D39" s="90">
        <v>2.5</v>
      </c>
      <c r="E39" s="258" t="s">
        <v>486</v>
      </c>
      <c r="F39" s="195">
        <v>5</v>
      </c>
      <c r="G39" s="103">
        <v>6.7750000000000004</v>
      </c>
      <c r="H39" s="872"/>
      <c r="I39" s="141">
        <f t="shared" si="1"/>
        <v>1204</v>
      </c>
      <c r="J39" s="649">
        <v>1204</v>
      </c>
      <c r="K39" s="99"/>
      <c r="L39" s="778"/>
      <c r="M39" s="9"/>
      <c r="N39" s="422"/>
      <c r="O39" s="9"/>
      <c r="P39" s="9"/>
      <c r="Q39" s="9"/>
      <c r="R39" s="9"/>
    </row>
    <row r="40" spans="1:18">
      <c r="A40" s="890"/>
      <c r="B40" s="906"/>
      <c r="C40" s="923"/>
      <c r="D40" s="90">
        <v>3</v>
      </c>
      <c r="E40" s="258" t="s">
        <v>547</v>
      </c>
      <c r="F40" s="195" t="s">
        <v>60</v>
      </c>
      <c r="G40" s="103">
        <v>8.129999999999999</v>
      </c>
      <c r="H40" s="872"/>
      <c r="I40" s="141">
        <f t="shared" si="1"/>
        <v>1287</v>
      </c>
      <c r="J40" s="649">
        <v>1287</v>
      </c>
      <c r="K40" s="99"/>
      <c r="L40" s="778"/>
      <c r="M40" s="9"/>
      <c r="N40" s="422"/>
      <c r="O40" s="9"/>
      <c r="P40" s="9"/>
      <c r="Q40" s="9"/>
      <c r="R40" s="9"/>
    </row>
    <row r="41" spans="1:18">
      <c r="A41" s="890"/>
      <c r="B41" s="906"/>
      <c r="C41" s="923"/>
      <c r="D41" s="90">
        <v>3</v>
      </c>
      <c r="E41" s="258"/>
      <c r="F41" s="195">
        <v>4</v>
      </c>
      <c r="G41" s="103">
        <v>8.129999999999999</v>
      </c>
      <c r="H41" s="872"/>
      <c r="I41" s="141">
        <f t="shared" si="1"/>
        <v>1444</v>
      </c>
      <c r="J41" s="649">
        <v>1444</v>
      </c>
      <c r="K41" s="99"/>
      <c r="L41" s="778"/>
      <c r="M41" s="9"/>
      <c r="N41" s="422"/>
      <c r="O41" s="9"/>
      <c r="P41" s="9"/>
      <c r="Q41" s="9"/>
      <c r="R41" s="9"/>
    </row>
    <row r="42" spans="1:18">
      <c r="A42" s="890"/>
      <c r="B42" s="906"/>
      <c r="C42" s="924"/>
      <c r="D42" s="90">
        <v>3</v>
      </c>
      <c r="E42" s="258" t="s">
        <v>490</v>
      </c>
      <c r="F42" s="216">
        <v>5</v>
      </c>
      <c r="G42" s="103">
        <v>8.129999999999999</v>
      </c>
      <c r="H42" s="872"/>
      <c r="I42" s="232">
        <f t="shared" si="1"/>
        <v>1444</v>
      </c>
      <c r="J42" s="649">
        <v>1444</v>
      </c>
      <c r="K42" s="99"/>
      <c r="L42" s="778"/>
      <c r="M42" s="9"/>
      <c r="N42" s="422"/>
      <c r="O42" s="9"/>
      <c r="P42" s="9"/>
      <c r="Q42" s="9"/>
      <c r="R42" s="9"/>
    </row>
    <row r="43" spans="1:18">
      <c r="A43" s="890"/>
      <c r="B43" s="906"/>
      <c r="C43" s="924"/>
      <c r="D43" s="271">
        <v>4</v>
      </c>
      <c r="E43" s="261"/>
      <c r="F43" s="216">
        <v>6</v>
      </c>
      <c r="G43" s="230">
        <v>10.84</v>
      </c>
      <c r="H43" s="872"/>
      <c r="I43" s="232">
        <f t="shared" si="1"/>
        <v>1879</v>
      </c>
      <c r="J43" s="649">
        <v>1879</v>
      </c>
      <c r="K43" s="99"/>
      <c r="L43" s="778"/>
      <c r="M43" s="9"/>
      <c r="N43" s="422"/>
      <c r="O43" s="9"/>
      <c r="P43" s="9"/>
      <c r="Q43" s="9"/>
      <c r="R43" s="9"/>
    </row>
    <row r="44" spans="1:18">
      <c r="A44" s="890"/>
      <c r="B44" s="907" t="s">
        <v>591</v>
      </c>
      <c r="C44" s="926" t="s">
        <v>33</v>
      </c>
      <c r="D44" s="266">
        <v>4</v>
      </c>
      <c r="E44" s="262"/>
      <c r="F44" s="194">
        <v>6</v>
      </c>
      <c r="G44" s="214">
        <v>19.2</v>
      </c>
      <c r="H44" s="873">
        <v>54</v>
      </c>
      <c r="I44" s="227">
        <f t="shared" si="1"/>
        <v>3355</v>
      </c>
      <c r="J44" s="649">
        <v>3355</v>
      </c>
      <c r="K44" s="99"/>
      <c r="L44" s="778"/>
      <c r="M44" s="9"/>
      <c r="N44" s="9"/>
      <c r="O44" s="9"/>
      <c r="P44" s="9"/>
      <c r="Q44" s="9"/>
      <c r="R44" s="9"/>
    </row>
    <row r="45" spans="1:18">
      <c r="A45" s="890"/>
      <c r="B45" s="907"/>
      <c r="C45" s="927"/>
      <c r="D45" s="267">
        <v>5</v>
      </c>
      <c r="E45" s="260"/>
      <c r="F45" s="196">
        <v>8</v>
      </c>
      <c r="G45" s="130">
        <v>24</v>
      </c>
      <c r="H45" s="874"/>
      <c r="I45" s="234">
        <f t="shared" si="1"/>
        <v>4282</v>
      </c>
      <c r="J45" s="649">
        <v>4282</v>
      </c>
      <c r="K45" s="99"/>
      <c r="L45" s="778"/>
      <c r="M45" s="9"/>
      <c r="N45" s="9"/>
      <c r="O45" s="9"/>
      <c r="P45" s="9"/>
      <c r="Q45" s="9"/>
      <c r="R45" s="9"/>
    </row>
    <row r="46" spans="1:18">
      <c r="A46" s="890"/>
      <c r="B46" s="907"/>
      <c r="C46" s="919" t="s">
        <v>32</v>
      </c>
      <c r="D46" s="268">
        <v>4</v>
      </c>
      <c r="E46" s="263"/>
      <c r="F46" s="197">
        <v>6</v>
      </c>
      <c r="G46" s="231">
        <v>28.2</v>
      </c>
      <c r="H46" s="873">
        <v>54</v>
      </c>
      <c r="I46" s="233">
        <f t="shared" si="1"/>
        <v>5014</v>
      </c>
      <c r="J46" s="649">
        <v>5014</v>
      </c>
      <c r="K46" s="99"/>
      <c r="L46" s="778"/>
      <c r="M46" s="9"/>
      <c r="N46" s="9"/>
      <c r="O46" s="9"/>
      <c r="P46" s="9"/>
      <c r="Q46" s="9"/>
      <c r="R46" s="9"/>
    </row>
    <row r="47" spans="1:18">
      <c r="A47" s="890"/>
      <c r="B47" s="907"/>
      <c r="C47" s="920"/>
      <c r="D47" s="269">
        <v>5</v>
      </c>
      <c r="E47" s="264"/>
      <c r="F47" s="216">
        <v>8</v>
      </c>
      <c r="G47" s="228">
        <v>35.25</v>
      </c>
      <c r="H47" s="918"/>
      <c r="I47" s="234">
        <f t="shared" si="1"/>
        <v>6379</v>
      </c>
      <c r="J47" s="649">
        <v>6379</v>
      </c>
      <c r="K47" s="99"/>
      <c r="L47" s="778"/>
      <c r="M47" s="9"/>
      <c r="N47" s="9"/>
      <c r="O47" s="9"/>
      <c r="P47" s="9"/>
      <c r="Q47" s="9"/>
      <c r="R47" s="9"/>
    </row>
    <row r="48" spans="1:18">
      <c r="A48" s="890"/>
      <c r="B48" s="907"/>
      <c r="C48" s="926" t="s">
        <v>430</v>
      </c>
      <c r="D48" s="266">
        <v>4</v>
      </c>
      <c r="E48" s="262"/>
      <c r="F48" s="194">
        <v>6</v>
      </c>
      <c r="G48" s="214">
        <v>36.9</v>
      </c>
      <c r="H48" s="873">
        <v>54</v>
      </c>
      <c r="I48" s="233">
        <f t="shared" si="1"/>
        <v>6103</v>
      </c>
      <c r="J48" s="649">
        <v>6103</v>
      </c>
      <c r="K48" s="99"/>
      <c r="L48" s="778"/>
      <c r="M48" s="9"/>
      <c r="N48" s="9"/>
      <c r="O48" s="9"/>
      <c r="P48" s="9"/>
      <c r="Q48" s="9"/>
      <c r="R48" s="9"/>
    </row>
    <row r="49" spans="1:19">
      <c r="A49" s="890"/>
      <c r="B49" s="907"/>
      <c r="C49" s="927"/>
      <c r="D49" s="267">
        <v>5</v>
      </c>
      <c r="E49" s="260"/>
      <c r="F49" s="196">
        <v>8</v>
      </c>
      <c r="G49" s="130">
        <v>46.1</v>
      </c>
      <c r="H49" s="918"/>
      <c r="I49" s="229">
        <f t="shared" si="1"/>
        <v>7625</v>
      </c>
      <c r="J49" s="649">
        <v>7625</v>
      </c>
      <c r="K49" s="99"/>
      <c r="L49" s="778"/>
      <c r="M49" s="9"/>
      <c r="N49" s="9"/>
      <c r="O49" s="9"/>
      <c r="P49" s="9"/>
      <c r="Q49" s="9"/>
      <c r="R49" s="9"/>
    </row>
    <row r="50" spans="1:19">
      <c r="A50" s="890"/>
      <c r="B50" s="907"/>
      <c r="C50" s="857" t="s">
        <v>5</v>
      </c>
      <c r="D50" s="266">
        <v>3</v>
      </c>
      <c r="E50" s="262"/>
      <c r="F50" s="194" t="s">
        <v>60</v>
      </c>
      <c r="G50" s="214">
        <v>11.64</v>
      </c>
      <c r="H50" s="873">
        <v>64</v>
      </c>
      <c r="I50" s="140">
        <f t="shared" si="1"/>
        <v>1866</v>
      </c>
      <c r="J50" s="649">
        <v>1866</v>
      </c>
      <c r="K50" s="99"/>
      <c r="L50" s="778"/>
      <c r="M50" s="9"/>
      <c r="N50" s="9"/>
      <c r="O50" s="9"/>
      <c r="P50" s="9"/>
      <c r="Q50" s="9"/>
      <c r="R50" s="9"/>
    </row>
    <row r="51" spans="1:19">
      <c r="A51" s="890"/>
      <c r="B51" s="907"/>
      <c r="C51" s="858"/>
      <c r="D51" s="270">
        <v>4</v>
      </c>
      <c r="E51" s="265"/>
      <c r="F51" s="195" t="s">
        <v>60</v>
      </c>
      <c r="G51" s="253">
        <v>15.52</v>
      </c>
      <c r="H51" s="918"/>
      <c r="I51" s="141">
        <f t="shared" si="1"/>
        <v>2488</v>
      </c>
      <c r="J51" s="649">
        <v>2488</v>
      </c>
      <c r="K51" s="99"/>
      <c r="L51" s="778"/>
      <c r="M51" s="9"/>
      <c r="N51" s="9"/>
      <c r="O51" s="9"/>
      <c r="P51" s="9"/>
      <c r="Q51" s="9"/>
      <c r="R51" s="9"/>
    </row>
    <row r="52" spans="1:19">
      <c r="A52" s="890"/>
      <c r="B52" s="907"/>
      <c r="C52" s="858"/>
      <c r="D52" s="270">
        <v>4</v>
      </c>
      <c r="E52" s="265" t="s">
        <v>486</v>
      </c>
      <c r="F52" s="195">
        <v>6</v>
      </c>
      <c r="G52" s="253">
        <v>15.52</v>
      </c>
      <c r="H52" s="918"/>
      <c r="I52" s="141">
        <f t="shared" si="1"/>
        <v>2793</v>
      </c>
      <c r="J52" s="649">
        <v>2793</v>
      </c>
      <c r="K52" s="99"/>
      <c r="L52" s="778"/>
      <c r="M52" s="9"/>
      <c r="N52" s="9"/>
      <c r="O52" s="9"/>
      <c r="P52" s="9"/>
      <c r="Q52" s="9"/>
      <c r="R52" s="9"/>
    </row>
    <row r="53" spans="1:19">
      <c r="A53" s="891"/>
      <c r="B53" s="908"/>
      <c r="C53" s="859"/>
      <c r="D53" s="267">
        <v>5</v>
      </c>
      <c r="E53" s="260" t="s">
        <v>486</v>
      </c>
      <c r="F53" s="196">
        <v>8</v>
      </c>
      <c r="G53" s="130">
        <v>19.399999999999999</v>
      </c>
      <c r="H53" s="874"/>
      <c r="I53" s="142">
        <f t="shared" si="1"/>
        <v>3492</v>
      </c>
      <c r="J53" s="649">
        <v>3492</v>
      </c>
      <c r="K53" s="99"/>
      <c r="L53" s="778"/>
      <c r="M53" s="9"/>
      <c r="N53" s="9"/>
      <c r="O53" s="9"/>
      <c r="P53" s="9"/>
      <c r="Q53" s="9"/>
      <c r="R53" s="9"/>
    </row>
    <row r="54" spans="1:19" ht="37.5" customHeight="1">
      <c r="A54" s="904"/>
      <c r="B54" s="925" t="s">
        <v>575</v>
      </c>
      <c r="C54" s="925"/>
      <c r="D54" s="928" t="s">
        <v>60</v>
      </c>
      <c r="E54" s="914" t="s">
        <v>577</v>
      </c>
      <c r="F54" s="912" t="s">
        <v>111</v>
      </c>
      <c r="G54" s="935">
        <v>0.05</v>
      </c>
      <c r="H54" s="869">
        <v>100</v>
      </c>
      <c r="I54" s="909">
        <f t="shared" si="1"/>
        <v>57</v>
      </c>
      <c r="J54" s="649">
        <v>57</v>
      </c>
      <c r="K54" s="99"/>
      <c r="L54" s="9"/>
      <c r="M54" s="9"/>
      <c r="N54" s="9"/>
      <c r="O54" s="9"/>
      <c r="P54" s="9"/>
      <c r="Q54" s="9"/>
      <c r="R54" s="9"/>
    </row>
    <row r="55" spans="1:19" ht="37.5" customHeight="1">
      <c r="A55" s="904"/>
      <c r="B55" s="925"/>
      <c r="C55" s="925"/>
      <c r="D55" s="928"/>
      <c r="E55" s="915"/>
      <c r="F55" s="913"/>
      <c r="G55" s="935"/>
      <c r="H55" s="869"/>
      <c r="I55" s="910">
        <f t="shared" si="1"/>
        <v>0</v>
      </c>
      <c r="J55" s="649"/>
      <c r="K55" s="99"/>
      <c r="L55" s="9"/>
      <c r="M55" s="9"/>
      <c r="N55" s="9"/>
      <c r="O55" s="9"/>
      <c r="P55" s="9"/>
      <c r="Q55" s="9"/>
      <c r="R55" s="9"/>
    </row>
    <row r="56" spans="1:19" ht="75" customHeight="1">
      <c r="A56" s="360"/>
      <c r="B56" s="362" t="s">
        <v>292</v>
      </c>
      <c r="C56" s="363"/>
      <c r="D56" s="364" t="s">
        <v>60</v>
      </c>
      <c r="E56" s="760" t="s">
        <v>486</v>
      </c>
      <c r="F56" s="754" t="s">
        <v>111</v>
      </c>
      <c r="G56" s="365">
        <v>0.05</v>
      </c>
      <c r="H56" s="358">
        <v>100</v>
      </c>
      <c r="I56" s="361">
        <f t="shared" si="1"/>
        <v>57</v>
      </c>
      <c r="J56" s="649">
        <v>57</v>
      </c>
      <c r="K56" s="99"/>
      <c r="L56" s="9"/>
      <c r="M56" s="9"/>
      <c r="N56" s="9"/>
      <c r="O56" s="9"/>
      <c r="P56" s="9"/>
      <c r="Q56" s="9"/>
      <c r="R56" s="9"/>
    </row>
    <row r="57" spans="1:19" ht="75" customHeight="1">
      <c r="A57" s="115"/>
      <c r="B57" s="916" t="s">
        <v>195</v>
      </c>
      <c r="C57" s="917"/>
      <c r="D57" s="117" t="s">
        <v>60</v>
      </c>
      <c r="E57" s="760" t="s">
        <v>486</v>
      </c>
      <c r="F57" s="754" t="s">
        <v>111</v>
      </c>
      <c r="G57" s="119">
        <v>0.08</v>
      </c>
      <c r="H57" s="116">
        <v>100</v>
      </c>
      <c r="I57" s="135">
        <f t="shared" si="1"/>
        <v>99</v>
      </c>
      <c r="J57" s="649">
        <v>99</v>
      </c>
      <c r="K57" s="99"/>
      <c r="L57" s="9"/>
      <c r="M57" s="9"/>
      <c r="N57" s="9"/>
      <c r="O57" s="9"/>
      <c r="P57" s="9"/>
      <c r="Q57" s="9"/>
      <c r="R57" s="9"/>
    </row>
    <row r="58" spans="1:19" ht="75" customHeight="1">
      <c r="A58" s="479"/>
      <c r="B58" s="916" t="s">
        <v>394</v>
      </c>
      <c r="C58" s="917"/>
      <c r="D58" s="481" t="s">
        <v>60</v>
      </c>
      <c r="E58" s="760" t="s">
        <v>486</v>
      </c>
      <c r="F58" s="754" t="s">
        <v>111</v>
      </c>
      <c r="G58" s="483">
        <v>0.08</v>
      </c>
      <c r="H58" s="476">
        <v>300</v>
      </c>
      <c r="I58" s="480">
        <f t="shared" si="1"/>
        <v>57</v>
      </c>
      <c r="J58" s="649">
        <v>57</v>
      </c>
      <c r="K58" s="99"/>
      <c r="L58" s="9"/>
      <c r="M58" s="9"/>
      <c r="N58" s="9"/>
      <c r="O58" s="9"/>
      <c r="P58" s="9"/>
      <c r="Q58" s="9"/>
      <c r="R58" s="9"/>
    </row>
    <row r="59" spans="1:19" ht="75" customHeight="1">
      <c r="A59" s="427"/>
      <c r="B59" s="916" t="s">
        <v>306</v>
      </c>
      <c r="C59" s="917"/>
      <c r="D59" s="426" t="s">
        <v>60</v>
      </c>
      <c r="E59" s="760" t="s">
        <v>486</v>
      </c>
      <c r="F59" s="754" t="s">
        <v>402</v>
      </c>
      <c r="G59" s="424">
        <v>0.11</v>
      </c>
      <c r="H59" s="423">
        <v>240</v>
      </c>
      <c r="I59" s="425">
        <f t="shared" si="1"/>
        <v>249</v>
      </c>
      <c r="J59" s="649">
        <v>249</v>
      </c>
      <c r="K59" s="99"/>
      <c r="L59" s="9"/>
      <c r="M59" s="9"/>
      <c r="N59" s="9"/>
      <c r="O59" s="9"/>
      <c r="P59" s="9"/>
      <c r="Q59" s="9"/>
      <c r="R59" s="9"/>
    </row>
    <row r="60" spans="1:19" ht="75" customHeight="1">
      <c r="A60" s="88"/>
      <c r="B60" s="911" t="s">
        <v>49</v>
      </c>
      <c r="C60" s="911"/>
      <c r="D60" s="17" t="s">
        <v>51</v>
      </c>
      <c r="E60" s="761" t="s">
        <v>578</v>
      </c>
      <c r="F60" s="754" t="s">
        <v>111</v>
      </c>
      <c r="G60" s="119">
        <v>0.1</v>
      </c>
      <c r="H60" s="116" t="s">
        <v>595</v>
      </c>
      <c r="I60" s="105">
        <f t="shared" si="1"/>
        <v>99</v>
      </c>
      <c r="J60" s="649">
        <v>99</v>
      </c>
      <c r="K60" s="99"/>
      <c r="L60" s="9"/>
      <c r="M60" s="9"/>
      <c r="N60" s="9"/>
      <c r="O60" s="9"/>
      <c r="P60" s="9"/>
      <c r="Q60" s="9"/>
      <c r="R60" s="9"/>
    </row>
    <row r="61" spans="1:19" ht="75" customHeight="1">
      <c r="A61" s="88"/>
      <c r="B61" s="911" t="s">
        <v>50</v>
      </c>
      <c r="C61" s="911"/>
      <c r="D61" s="418" t="s">
        <v>185</v>
      </c>
      <c r="E61" s="760" t="s">
        <v>486</v>
      </c>
      <c r="F61" s="754" t="s">
        <v>111</v>
      </c>
      <c r="G61" s="119">
        <v>0.1</v>
      </c>
      <c r="H61" s="780" t="s">
        <v>596</v>
      </c>
      <c r="I61" s="105">
        <f t="shared" si="1"/>
        <v>126</v>
      </c>
      <c r="J61" s="649">
        <v>126</v>
      </c>
      <c r="K61" s="99"/>
      <c r="L61" s="9"/>
      <c r="M61" s="9"/>
      <c r="N61" s="9"/>
      <c r="O61" s="9"/>
      <c r="P61" s="9"/>
      <c r="Q61" s="9"/>
      <c r="R61" s="9"/>
    </row>
    <row r="62" spans="1:19" ht="75" customHeight="1">
      <c r="A62" s="88"/>
      <c r="B62" s="911" t="s">
        <v>220</v>
      </c>
      <c r="C62" s="911"/>
      <c r="D62" s="17" t="s">
        <v>51</v>
      </c>
      <c r="E62" s="760" t="s">
        <v>486</v>
      </c>
      <c r="F62" s="754" t="s">
        <v>111</v>
      </c>
      <c r="G62" s="119">
        <v>0.1</v>
      </c>
      <c r="H62" s="116">
        <v>100</v>
      </c>
      <c r="I62" s="124">
        <f t="shared" si="1"/>
        <v>99</v>
      </c>
      <c r="J62" s="649">
        <v>99</v>
      </c>
      <c r="K62" s="99"/>
      <c r="L62" s="9"/>
      <c r="M62" s="9"/>
      <c r="N62" s="9"/>
      <c r="O62" s="9"/>
      <c r="P62" s="9"/>
      <c r="Q62" s="9"/>
      <c r="R62" s="9"/>
    </row>
    <row r="63" spans="1:19" ht="75" customHeight="1">
      <c r="A63" s="38"/>
      <c r="B63" s="911" t="s">
        <v>112</v>
      </c>
      <c r="C63" s="911"/>
      <c r="D63" s="17" t="s">
        <v>60</v>
      </c>
      <c r="E63" s="754" t="s">
        <v>579</v>
      </c>
      <c r="F63" s="754" t="s">
        <v>198</v>
      </c>
      <c r="G63" s="18">
        <v>8.0000000000000002E-3</v>
      </c>
      <c r="H63" s="69">
        <v>1500</v>
      </c>
      <c r="I63" s="105">
        <f t="shared" si="1"/>
        <v>44</v>
      </c>
      <c r="J63" s="649">
        <v>44</v>
      </c>
      <c r="K63" s="99"/>
      <c r="L63" s="9"/>
      <c r="M63" s="9"/>
      <c r="N63" s="9"/>
      <c r="O63" s="9"/>
      <c r="P63" s="9"/>
      <c r="Q63" s="9"/>
      <c r="R63" s="9"/>
    </row>
    <row r="64" spans="1:19" ht="45" customHeight="1">
      <c r="A64" s="903" t="s">
        <v>293</v>
      </c>
      <c r="B64" s="903"/>
      <c r="C64" s="903"/>
      <c r="D64" s="903"/>
      <c r="E64" s="903"/>
      <c r="F64" s="903"/>
      <c r="G64" s="903"/>
      <c r="H64" s="903"/>
      <c r="I64" s="903"/>
      <c r="J64" s="493"/>
      <c r="K64" s="99"/>
      <c r="L64" s="9"/>
      <c r="M64" s="9"/>
      <c r="N64" s="9"/>
      <c r="O64" s="9"/>
      <c r="P64" s="9"/>
      <c r="Q64" s="9"/>
      <c r="R64" s="9"/>
      <c r="S64" s="9"/>
    </row>
    <row r="65" spans="1:19" ht="25.5" customHeight="1">
      <c r="A65" s="67" t="s">
        <v>238</v>
      </c>
      <c r="B65" s="62"/>
      <c r="C65" s="62"/>
      <c r="D65" s="62"/>
      <c r="E65" s="931" t="s">
        <v>18</v>
      </c>
      <c r="F65" s="931"/>
      <c r="G65" s="931"/>
      <c r="H65" s="931"/>
      <c r="I65" s="931"/>
      <c r="J65" s="493"/>
      <c r="K65" s="99"/>
      <c r="L65" s="9"/>
      <c r="M65" s="9"/>
      <c r="N65" s="9"/>
      <c r="O65" s="9"/>
      <c r="P65" s="9"/>
      <c r="Q65" s="9"/>
      <c r="R65" s="9"/>
      <c r="S65" s="9"/>
    </row>
    <row r="66" spans="1:19" ht="25.5" customHeight="1">
      <c r="A66" s="67" t="s">
        <v>295</v>
      </c>
      <c r="B66" s="62"/>
      <c r="C66" s="62"/>
      <c r="D66" s="62"/>
      <c r="E66" s="931"/>
      <c r="F66" s="931"/>
      <c r="G66" s="931"/>
      <c r="H66" s="931"/>
      <c r="I66" s="931"/>
      <c r="J66" s="493"/>
      <c r="K66" s="99"/>
      <c r="L66" s="9"/>
      <c r="M66" s="9"/>
      <c r="N66" s="9"/>
      <c r="O66" s="9"/>
      <c r="P66" s="9"/>
      <c r="Q66" s="9"/>
      <c r="R66" s="9"/>
      <c r="S66" s="9"/>
    </row>
    <row r="67" spans="1:19" ht="25.5" customHeight="1">
      <c r="A67" s="67" t="s">
        <v>296</v>
      </c>
      <c r="B67" s="62"/>
      <c r="C67" s="62"/>
      <c r="D67" s="62"/>
      <c r="E67" s="931"/>
      <c r="F67" s="931"/>
      <c r="G67" s="931"/>
      <c r="H67" s="931"/>
      <c r="I67" s="931"/>
      <c r="J67" s="494"/>
      <c r="K67" s="99"/>
      <c r="L67" s="9"/>
      <c r="M67" s="9"/>
      <c r="N67" s="9"/>
      <c r="O67" s="9"/>
      <c r="P67" s="9"/>
      <c r="Q67" s="9"/>
      <c r="R67" s="9"/>
      <c r="S67" s="9"/>
    </row>
    <row r="68" spans="1:19" ht="25.5" customHeight="1">
      <c r="A68" s="67" t="s">
        <v>297</v>
      </c>
      <c r="B68" s="62"/>
      <c r="C68" s="62"/>
      <c r="D68" s="62"/>
      <c r="E68" s="930" t="s">
        <v>19</v>
      </c>
      <c r="F68" s="930"/>
      <c r="G68" s="930"/>
      <c r="H68" s="930"/>
      <c r="I68" s="930"/>
      <c r="J68" s="494"/>
      <c r="K68" s="99"/>
      <c r="L68" s="9"/>
      <c r="M68" s="9"/>
      <c r="N68" s="9"/>
      <c r="O68" s="9"/>
      <c r="P68" s="9"/>
      <c r="Q68" s="9"/>
      <c r="R68" s="9"/>
      <c r="S68" s="9"/>
    </row>
    <row r="69" spans="1:19" ht="25.5" customHeight="1">
      <c r="A69" s="67" t="s">
        <v>298</v>
      </c>
      <c r="B69" s="62"/>
      <c r="C69" s="62"/>
      <c r="D69" s="62"/>
      <c r="E69" s="929" t="s">
        <v>640</v>
      </c>
      <c r="F69" s="929"/>
      <c r="G69" s="929"/>
      <c r="H69" s="929"/>
      <c r="I69" s="929"/>
      <c r="J69" s="494"/>
      <c r="K69" s="99"/>
      <c r="L69" s="9"/>
      <c r="M69" s="9"/>
      <c r="N69" s="9"/>
      <c r="O69" s="9"/>
      <c r="P69" s="9"/>
      <c r="Q69" s="9"/>
      <c r="R69" s="9"/>
      <c r="S69" s="9"/>
    </row>
    <row r="70" spans="1:19" ht="25.5" customHeight="1">
      <c r="A70" s="67" t="s">
        <v>545</v>
      </c>
      <c r="B70" s="62"/>
      <c r="C70" s="62"/>
      <c r="D70" s="62"/>
      <c r="E70" s="929"/>
      <c r="F70" s="929"/>
      <c r="G70" s="929"/>
      <c r="H70" s="929"/>
      <c r="I70" s="929"/>
      <c r="J70" s="494"/>
      <c r="K70" s="99"/>
      <c r="L70" s="9"/>
      <c r="M70" s="9"/>
      <c r="N70" s="9"/>
      <c r="O70" s="9"/>
      <c r="P70" s="9"/>
      <c r="Q70" s="9"/>
      <c r="R70" s="9"/>
      <c r="S70" s="9"/>
    </row>
    <row r="71" spans="1:19" ht="25.5" customHeight="1">
      <c r="A71" s="67" t="s">
        <v>546</v>
      </c>
      <c r="B71" s="62"/>
      <c r="C71" s="62"/>
      <c r="D71" s="62"/>
      <c r="E71" s="62"/>
      <c r="F71" s="62"/>
      <c r="G71" s="68"/>
      <c r="H71" s="68"/>
      <c r="I71" s="68"/>
      <c r="J71" s="494"/>
      <c r="K71" s="99"/>
      <c r="L71" s="9"/>
      <c r="M71" s="9"/>
      <c r="N71" s="9"/>
      <c r="O71" s="9"/>
      <c r="P71" s="9"/>
      <c r="Q71" s="9"/>
      <c r="R71" s="9"/>
      <c r="S71" s="9"/>
    </row>
    <row r="72" spans="1:19" ht="25.5" customHeight="1">
      <c r="A72" s="67" t="s">
        <v>590</v>
      </c>
      <c r="B72" s="62"/>
      <c r="C72" s="62"/>
      <c r="D72" s="62"/>
      <c r="E72" s="62"/>
      <c r="F72" s="62"/>
      <c r="G72" s="68"/>
      <c r="H72" s="68"/>
      <c r="I72" s="68"/>
      <c r="J72" s="494"/>
      <c r="K72" s="99"/>
      <c r="L72" s="9"/>
      <c r="M72" s="9"/>
      <c r="N72" s="9"/>
      <c r="O72" s="9"/>
      <c r="P72" s="9"/>
      <c r="Q72" s="9"/>
      <c r="R72" s="9"/>
      <c r="S72" s="9"/>
    </row>
    <row r="73" spans="1:19" ht="20.25" customHeight="1">
      <c r="B73" s="123"/>
      <c r="C73" s="123"/>
      <c r="D73" s="123"/>
      <c r="E73" s="242"/>
      <c r="F73" s="123"/>
      <c r="G73" s="123"/>
      <c r="H73" s="123"/>
      <c r="I73" s="123"/>
      <c r="J73" s="494"/>
      <c r="K73" s="99"/>
      <c r="L73" s="9"/>
      <c r="M73" s="9"/>
      <c r="N73" s="9"/>
      <c r="O73" s="9"/>
      <c r="P73" s="9"/>
      <c r="Q73" s="9"/>
      <c r="R73" s="9"/>
      <c r="S73" s="9"/>
    </row>
    <row r="74" spans="1:19" ht="20.25" customHeight="1">
      <c r="A74" s="35"/>
      <c r="B74" s="68"/>
      <c r="C74" s="68"/>
      <c r="D74" s="68"/>
      <c r="E74" s="68"/>
      <c r="F74" s="68"/>
      <c r="G74" s="68"/>
      <c r="H74" s="68"/>
      <c r="I74" s="68"/>
      <c r="J74" s="494"/>
      <c r="K74" s="99"/>
      <c r="L74" s="9"/>
      <c r="M74" s="9"/>
      <c r="N74" s="9"/>
      <c r="O74" s="9"/>
      <c r="P74" s="9"/>
      <c r="Q74" s="9"/>
      <c r="R74" s="9"/>
      <c r="S74" s="9"/>
    </row>
    <row r="75" spans="1:19">
      <c r="B75" s="67"/>
      <c r="C75" s="67"/>
      <c r="D75" s="67"/>
      <c r="E75" s="67"/>
      <c r="G75" s="67"/>
      <c r="H75" s="67"/>
      <c r="I75" s="67"/>
      <c r="J75" s="494"/>
      <c r="K75" s="99"/>
      <c r="L75" s="62"/>
      <c r="M75" s="62"/>
      <c r="N75" s="62"/>
      <c r="O75" s="62"/>
      <c r="P75" s="62"/>
      <c r="Q75" s="62"/>
      <c r="R75" s="9"/>
      <c r="S75" s="9"/>
    </row>
    <row r="76" spans="1:19" ht="20.25" customHeight="1">
      <c r="J76" s="495"/>
      <c r="K76" s="99"/>
      <c r="L76" s="9"/>
      <c r="M76" s="9"/>
      <c r="N76" s="9"/>
      <c r="O76" s="9"/>
      <c r="P76" s="9"/>
      <c r="Q76" s="9"/>
      <c r="R76" s="9"/>
      <c r="S76" s="9"/>
    </row>
    <row r="77" spans="1:19">
      <c r="A77" s="9"/>
      <c r="B77" s="9"/>
      <c r="C77" s="9"/>
      <c r="D77" s="9"/>
      <c r="E77" s="9"/>
      <c r="F77" s="9"/>
      <c r="G77" s="9"/>
      <c r="H77" s="9"/>
      <c r="I77" s="9"/>
      <c r="J77" s="493"/>
      <c r="K77" s="9"/>
      <c r="L77" s="9"/>
      <c r="M77" s="9"/>
      <c r="N77" s="9"/>
      <c r="O77" s="9"/>
      <c r="P77" s="9"/>
      <c r="Q77" s="9"/>
      <c r="R77" s="9"/>
      <c r="S77" s="9"/>
    </row>
    <row r="78" spans="1:19" ht="33">
      <c r="A78" s="120" t="s">
        <v>75</v>
      </c>
      <c r="B78" s="65">
        <v>0</v>
      </c>
      <c r="C78" s="9"/>
      <c r="D78" s="9"/>
      <c r="E78" s="9"/>
      <c r="F78" s="9"/>
      <c r="G78" s="9"/>
      <c r="H78" s="9"/>
      <c r="I78" s="9"/>
      <c r="J78" s="493"/>
      <c r="K78" s="9"/>
      <c r="L78" s="9"/>
      <c r="M78" s="9"/>
      <c r="N78" s="9"/>
      <c r="O78" s="9"/>
      <c r="P78" s="9"/>
      <c r="Q78" s="9"/>
      <c r="R78" s="9"/>
      <c r="S78" s="9"/>
    </row>
    <row r="79" spans="1:19">
      <c r="A79" s="27"/>
      <c r="B79" s="9"/>
      <c r="C79" s="9"/>
      <c r="D79" s="9"/>
      <c r="E79" s="9"/>
      <c r="F79" s="9"/>
      <c r="G79" s="9"/>
      <c r="H79" s="9"/>
      <c r="I79" s="9"/>
      <c r="J79" s="493"/>
      <c r="K79" s="9"/>
      <c r="L79" s="9"/>
      <c r="M79" s="9"/>
      <c r="N79" s="9"/>
      <c r="O79" s="9"/>
      <c r="P79" s="9"/>
      <c r="Q79" s="9"/>
      <c r="R79" s="9"/>
      <c r="S79" s="9"/>
    </row>
    <row r="80" spans="1:19">
      <c r="A80" s="25"/>
      <c r="B80" s="25"/>
      <c r="C80" s="25"/>
      <c r="D80" s="25"/>
      <c r="E80" s="25"/>
      <c r="F80" s="25"/>
      <c r="G80" s="25"/>
      <c r="H80" s="25"/>
      <c r="I80" s="25"/>
      <c r="J80" s="496"/>
      <c r="K80" s="25"/>
      <c r="L80" s="25"/>
      <c r="M80" s="25"/>
      <c r="N80" s="25"/>
      <c r="O80" s="25"/>
      <c r="P80" s="25"/>
      <c r="Q80" s="25"/>
      <c r="R80" s="25"/>
      <c r="S80" s="26"/>
    </row>
    <row r="81" spans="1:19">
      <c r="A81" s="25"/>
      <c r="B81" s="25"/>
      <c r="C81" s="25"/>
      <c r="D81" s="25"/>
      <c r="E81" s="25"/>
      <c r="F81" s="25"/>
      <c r="G81" s="25"/>
      <c r="H81" s="25"/>
      <c r="I81" s="25"/>
      <c r="J81" s="496"/>
      <c r="K81" s="25"/>
      <c r="L81" s="25"/>
      <c r="M81" s="25"/>
      <c r="N81" s="25"/>
      <c r="O81" s="25"/>
      <c r="P81" s="25"/>
      <c r="Q81" s="25"/>
      <c r="R81" s="25"/>
      <c r="S81" s="26"/>
    </row>
    <row r="82" spans="1:19" ht="14.25" customHeight="1">
      <c r="A82" s="25"/>
      <c r="B82" s="25"/>
      <c r="C82" s="25"/>
      <c r="D82" s="25"/>
      <c r="E82" s="25"/>
      <c r="F82" s="25"/>
      <c r="G82" s="25"/>
      <c r="H82" s="25"/>
      <c r="I82" s="25"/>
      <c r="J82" s="496"/>
      <c r="K82" s="25"/>
      <c r="L82" s="25"/>
      <c r="M82" s="25"/>
      <c r="N82" s="25"/>
      <c r="O82" s="25"/>
      <c r="P82" s="25"/>
      <c r="Q82" s="25"/>
      <c r="R82" s="25"/>
      <c r="S82" s="9"/>
    </row>
    <row r="83" spans="1:19">
      <c r="A83" s="9"/>
      <c r="B83" s="9"/>
      <c r="C83" s="9"/>
      <c r="D83" s="9"/>
      <c r="E83" s="9"/>
      <c r="F83" s="9"/>
      <c r="G83" s="9"/>
      <c r="H83" s="9"/>
      <c r="I83" s="9"/>
      <c r="J83" s="493"/>
      <c r="K83" s="9"/>
      <c r="L83" s="9"/>
      <c r="M83" s="9"/>
      <c r="N83" s="9"/>
      <c r="O83" s="9"/>
      <c r="P83" s="9"/>
      <c r="Q83" s="9"/>
      <c r="R83" s="9"/>
      <c r="S83" s="9"/>
    </row>
  </sheetData>
  <mergeCells count="39">
    <mergeCell ref="E69:I70"/>
    <mergeCell ref="E68:I68"/>
    <mergeCell ref="E65:I67"/>
    <mergeCell ref="B3:C3"/>
    <mergeCell ref="C4:C21"/>
    <mergeCell ref="B62:C62"/>
    <mergeCell ref="B60:C60"/>
    <mergeCell ref="B61:C61"/>
    <mergeCell ref="B59:C59"/>
    <mergeCell ref="B26:B43"/>
    <mergeCell ref="C48:C49"/>
    <mergeCell ref="B57:C57"/>
    <mergeCell ref="H26:H43"/>
    <mergeCell ref="H4:H21"/>
    <mergeCell ref="G54:G55"/>
    <mergeCell ref="H22:H25"/>
    <mergeCell ref="H44:H45"/>
    <mergeCell ref="H46:H47"/>
    <mergeCell ref="B54:C55"/>
    <mergeCell ref="C22:C25"/>
    <mergeCell ref="C44:C45"/>
    <mergeCell ref="C50:C53"/>
    <mergeCell ref="D54:D55"/>
    <mergeCell ref="A64:I64"/>
    <mergeCell ref="A54:A55"/>
    <mergeCell ref="B4:B16"/>
    <mergeCell ref="B19:B25"/>
    <mergeCell ref="B44:B53"/>
    <mergeCell ref="A4:A53"/>
    <mergeCell ref="I54:I55"/>
    <mergeCell ref="B63:C63"/>
    <mergeCell ref="F54:F55"/>
    <mergeCell ref="E54:E55"/>
    <mergeCell ref="B58:C58"/>
    <mergeCell ref="H50:H53"/>
    <mergeCell ref="H54:H55"/>
    <mergeCell ref="H48:H49"/>
    <mergeCell ref="C46:C47"/>
    <mergeCell ref="C26:C43"/>
  </mergeCells>
  <phoneticPr fontId="24" type="noConversion"/>
  <printOptions horizontalCentered="1"/>
  <pageMargins left="0" right="0" top="0" bottom="0" header="0" footer="0"/>
  <pageSetup paperSize="9" scale="36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C00000"/>
    <pageSetUpPr fitToPage="1"/>
  </sheetPr>
  <dimension ref="A1:Q64"/>
  <sheetViews>
    <sheetView showGridLines="0" zoomScale="55" zoomScaleNormal="55" zoomScaleSheetLayoutView="55" zoomScalePageLayoutView="55" workbookViewId="0">
      <selection activeCell="L4" sqref="L4"/>
    </sheetView>
  </sheetViews>
  <sheetFormatPr defaultColWidth="9.109375" defaultRowHeight="22.8"/>
  <cols>
    <col min="1" max="1" width="38.109375" style="1" customWidth="1"/>
    <col min="2" max="2" width="90.88671875" style="1" customWidth="1"/>
    <col min="3" max="3" width="28.6640625" style="1" customWidth="1"/>
    <col min="4" max="4" width="30.6640625" style="1" customWidth="1"/>
    <col min="5" max="5" width="23.5546875" style="1" customWidth="1"/>
    <col min="6" max="6" width="35.6640625" style="1" customWidth="1"/>
    <col min="7" max="7" width="30.6640625" style="1" customWidth="1"/>
    <col min="8" max="8" width="11.5546875" style="143" hidden="1" customWidth="1"/>
    <col min="9" max="9" width="16.109375" style="1" customWidth="1"/>
    <col min="10" max="10" width="11.5546875" style="1" customWidth="1"/>
    <col min="11" max="11" width="11.5546875" style="1" bestFit="1" customWidth="1"/>
    <col min="12" max="12" width="13.44140625" style="1" bestFit="1" customWidth="1"/>
    <col min="13" max="16" width="9.109375" style="1"/>
    <col min="17" max="17" width="13.5546875" style="1" customWidth="1"/>
    <col min="18" max="16384" width="9.109375" style="1"/>
  </cols>
  <sheetData>
    <row r="1" spans="1:17" ht="75.75" customHeight="1">
      <c r="C1" s="173"/>
      <c r="D1" s="173"/>
      <c r="E1" s="173"/>
      <c r="F1" s="173"/>
      <c r="G1" s="173"/>
      <c r="H1" s="145"/>
      <c r="I1" s="36"/>
      <c r="J1" s="36"/>
      <c r="K1" s="36"/>
      <c r="L1" s="36"/>
      <c r="M1" s="36"/>
      <c r="N1" s="36"/>
      <c r="O1" s="36"/>
      <c r="P1" s="36"/>
      <c r="Q1" s="36"/>
    </row>
    <row r="2" spans="1:17" ht="33" customHeight="1">
      <c r="B2" s="936" t="s">
        <v>224</v>
      </c>
      <c r="C2" s="936"/>
      <c r="D2" s="936"/>
      <c r="E2" s="289"/>
      <c r="F2" s="341" t="s">
        <v>199</v>
      </c>
      <c r="G2" s="803">
        <v>43244</v>
      </c>
      <c r="H2" s="803"/>
      <c r="I2" s="37"/>
      <c r="J2" s="9"/>
      <c r="K2" s="9"/>
      <c r="L2" s="9"/>
      <c r="M2" s="9"/>
      <c r="N2" s="9"/>
      <c r="O2" s="9"/>
      <c r="P2" s="9"/>
      <c r="Q2" s="9"/>
    </row>
    <row r="3" spans="1:17" ht="75" customHeight="1">
      <c r="A3" s="808" t="s">
        <v>126</v>
      </c>
      <c r="B3" s="932" t="s">
        <v>115</v>
      </c>
      <c r="C3" s="933"/>
      <c r="D3" s="822"/>
      <c r="E3" s="808" t="s">
        <v>48</v>
      </c>
      <c r="F3" s="821" t="s">
        <v>138</v>
      </c>
      <c r="G3" s="809" t="s">
        <v>86</v>
      </c>
      <c r="H3" s="413" t="s">
        <v>35</v>
      </c>
      <c r="I3" s="9"/>
      <c r="J3" s="9"/>
      <c r="K3" s="9"/>
      <c r="L3" s="9"/>
      <c r="M3" s="9"/>
      <c r="N3" s="9"/>
      <c r="O3" s="9"/>
      <c r="P3" s="9"/>
    </row>
    <row r="4" spans="1:17" ht="54" customHeight="1">
      <c r="A4" s="38"/>
      <c r="B4" s="272" t="s">
        <v>187</v>
      </c>
      <c r="C4" s="17">
        <v>0.55000000000000004</v>
      </c>
      <c r="D4" s="477" t="s">
        <v>27</v>
      </c>
      <c r="E4" s="118">
        <v>1.25</v>
      </c>
      <c r="F4" s="486">
        <v>16</v>
      </c>
      <c r="G4" s="489">
        <f>ROUND(H4*Belarus*(1-$B$59),2)</f>
        <v>719</v>
      </c>
      <c r="H4" s="649">
        <v>719</v>
      </c>
      <c r="I4" s="422"/>
      <c r="J4" s="9"/>
      <c r="K4" s="487"/>
      <c r="L4" s="9"/>
      <c r="M4" s="9"/>
      <c r="N4" s="9"/>
      <c r="O4" s="9"/>
      <c r="P4" s="9"/>
    </row>
    <row r="5" spans="1:17" ht="54" customHeight="1">
      <c r="A5" s="38"/>
      <c r="B5" s="272" t="s">
        <v>118</v>
      </c>
      <c r="C5" s="17">
        <v>0.55000000000000004</v>
      </c>
      <c r="D5" s="477" t="s">
        <v>27</v>
      </c>
      <c r="E5" s="118">
        <v>1.97</v>
      </c>
      <c r="F5" s="486">
        <v>16</v>
      </c>
      <c r="G5" s="489">
        <f t="shared" ref="G5:G43" si="0">ROUND(H5*Belarus*(1-$B$59),2)</f>
        <v>895</v>
      </c>
      <c r="H5" s="649">
        <v>895</v>
      </c>
      <c r="I5" s="422"/>
      <c r="J5" s="9"/>
      <c r="K5" s="487"/>
      <c r="L5" s="9"/>
      <c r="M5" s="9"/>
      <c r="N5" s="9"/>
      <c r="O5" s="9"/>
      <c r="P5" s="9"/>
    </row>
    <row r="6" spans="1:17" ht="54" customHeight="1">
      <c r="A6" s="38"/>
      <c r="B6" s="272" t="s">
        <v>113</v>
      </c>
      <c r="C6" s="17">
        <v>0.55000000000000004</v>
      </c>
      <c r="D6" s="477" t="s">
        <v>27</v>
      </c>
      <c r="E6" s="118">
        <v>1.08</v>
      </c>
      <c r="F6" s="486">
        <v>20</v>
      </c>
      <c r="G6" s="489">
        <f t="shared" si="0"/>
        <v>420</v>
      </c>
      <c r="H6" s="649">
        <v>420</v>
      </c>
      <c r="I6" s="422"/>
      <c r="J6" s="9"/>
      <c r="K6" s="487"/>
      <c r="L6" s="9"/>
      <c r="M6" s="9"/>
      <c r="N6" s="9"/>
      <c r="O6" s="9"/>
      <c r="P6" s="9"/>
    </row>
    <row r="7" spans="1:17" ht="54" customHeight="1">
      <c r="A7" s="38"/>
      <c r="B7" s="272" t="s">
        <v>543</v>
      </c>
      <c r="C7" s="17">
        <v>0.55000000000000004</v>
      </c>
      <c r="D7" s="477" t="s">
        <v>27</v>
      </c>
      <c r="E7" s="118" t="s">
        <v>60</v>
      </c>
      <c r="F7" s="486" t="s">
        <v>60</v>
      </c>
      <c r="G7" s="489">
        <f t="shared" si="0"/>
        <v>807</v>
      </c>
      <c r="H7" s="649">
        <v>807</v>
      </c>
      <c r="I7" s="422"/>
      <c r="J7" s="9"/>
      <c r="K7" s="487"/>
      <c r="L7" s="9"/>
      <c r="M7" s="9"/>
      <c r="N7" s="9"/>
      <c r="O7" s="9"/>
      <c r="P7" s="9"/>
    </row>
    <row r="8" spans="1:17" ht="54" customHeight="1">
      <c r="A8" s="38"/>
      <c r="B8" s="272" t="s">
        <v>544</v>
      </c>
      <c r="C8" s="17">
        <v>0.55000000000000004</v>
      </c>
      <c r="D8" s="477" t="s">
        <v>27</v>
      </c>
      <c r="E8" s="118" t="s">
        <v>60</v>
      </c>
      <c r="F8" s="486" t="s">
        <v>184</v>
      </c>
      <c r="G8" s="489">
        <f t="shared" si="0"/>
        <v>983</v>
      </c>
      <c r="H8" s="649">
        <v>983</v>
      </c>
      <c r="I8" s="422"/>
      <c r="J8" s="9"/>
      <c r="K8" s="487"/>
      <c r="L8" s="9"/>
      <c r="M8" s="9"/>
      <c r="N8" s="9"/>
      <c r="O8" s="9"/>
      <c r="P8" s="9"/>
    </row>
    <row r="9" spans="1:17" ht="35.1" customHeight="1">
      <c r="A9" s="954"/>
      <c r="B9" s="272" t="s">
        <v>214</v>
      </c>
      <c r="C9" s="17">
        <v>0.55000000000000004</v>
      </c>
      <c r="D9" s="912" t="s">
        <v>27</v>
      </c>
      <c r="E9" s="118">
        <v>1.1000000000000001</v>
      </c>
      <c r="F9" s="486" t="s">
        <v>184</v>
      </c>
      <c r="G9" s="489">
        <f t="shared" si="0"/>
        <v>664</v>
      </c>
      <c r="H9" s="649">
        <v>664</v>
      </c>
      <c r="I9" s="422"/>
      <c r="J9" s="9"/>
      <c r="K9" s="487"/>
      <c r="L9" s="9"/>
      <c r="M9" s="9"/>
      <c r="N9" s="9"/>
      <c r="O9" s="9"/>
      <c r="P9" s="9"/>
    </row>
    <row r="10" spans="1:17" ht="35.1" customHeight="1">
      <c r="A10" s="955"/>
      <c r="B10" s="272" t="s">
        <v>215</v>
      </c>
      <c r="C10" s="17">
        <v>0.95</v>
      </c>
      <c r="D10" s="913"/>
      <c r="E10" s="118">
        <v>1.86</v>
      </c>
      <c r="F10" s="486" t="s">
        <v>184</v>
      </c>
      <c r="G10" s="489">
        <f t="shared" si="0"/>
        <v>1478</v>
      </c>
      <c r="H10" s="649">
        <v>1478</v>
      </c>
      <c r="I10" s="422"/>
      <c r="J10" s="9"/>
      <c r="K10" s="487"/>
      <c r="L10" s="9"/>
      <c r="M10" s="9"/>
      <c r="N10" s="9"/>
      <c r="O10" s="9"/>
      <c r="P10" s="9"/>
    </row>
    <row r="11" spans="1:17" ht="54" customHeight="1">
      <c r="A11" s="478"/>
      <c r="B11" s="272" t="s">
        <v>392</v>
      </c>
      <c r="C11" s="17">
        <v>0.5</v>
      </c>
      <c r="D11" s="477" t="s">
        <v>27</v>
      </c>
      <c r="E11" s="485">
        <v>1.08</v>
      </c>
      <c r="F11" s="486" t="s">
        <v>184</v>
      </c>
      <c r="G11" s="489">
        <f t="shared" si="0"/>
        <v>344</v>
      </c>
      <c r="H11" s="651">
        <v>344</v>
      </c>
      <c r="I11" s="422"/>
      <c r="J11" s="9"/>
      <c r="K11" s="488"/>
      <c r="L11" s="9"/>
      <c r="M11" s="9"/>
      <c r="N11" s="9"/>
      <c r="O11" s="9"/>
      <c r="P11" s="9"/>
    </row>
    <row r="12" spans="1:17" ht="54" customHeight="1">
      <c r="A12" s="484"/>
      <c r="B12" s="272" t="s">
        <v>393</v>
      </c>
      <c r="C12" s="17">
        <v>0.5</v>
      </c>
      <c r="D12" s="477" t="s">
        <v>27</v>
      </c>
      <c r="E12" s="485">
        <v>1.9</v>
      </c>
      <c r="F12" s="486" t="s">
        <v>184</v>
      </c>
      <c r="G12" s="489">
        <f t="shared" si="0"/>
        <v>687</v>
      </c>
      <c r="H12" s="652">
        <v>687</v>
      </c>
      <c r="I12" s="422"/>
      <c r="J12" s="9"/>
      <c r="K12" s="9"/>
      <c r="L12" s="9"/>
      <c r="M12" s="9"/>
      <c r="N12" s="9"/>
      <c r="O12" s="9"/>
      <c r="P12" s="9"/>
    </row>
    <row r="13" spans="1:17" ht="54" customHeight="1">
      <c r="A13" s="484"/>
      <c r="B13" s="272" t="s">
        <v>20</v>
      </c>
      <c r="C13" s="17" t="s">
        <v>548</v>
      </c>
      <c r="D13" s="482" t="s">
        <v>206</v>
      </c>
      <c r="E13" s="118">
        <v>4</v>
      </c>
      <c r="F13" s="486" t="s">
        <v>184</v>
      </c>
      <c r="G13" s="489">
        <f t="shared" si="0"/>
        <v>3028</v>
      </c>
      <c r="H13" s="649">
        <v>3028</v>
      </c>
      <c r="I13" s="422"/>
      <c r="J13" s="9"/>
      <c r="K13" s="9"/>
      <c r="L13" s="9"/>
      <c r="M13" s="9"/>
      <c r="N13" s="9"/>
      <c r="O13" s="9"/>
      <c r="P13" s="9"/>
    </row>
    <row r="14" spans="1:17" ht="50.25" customHeight="1">
      <c r="A14" s="38"/>
      <c r="B14" s="911" t="s">
        <v>13</v>
      </c>
      <c r="C14" s="911"/>
      <c r="D14" s="359" t="s">
        <v>28</v>
      </c>
      <c r="E14" s="18">
        <v>2E-3</v>
      </c>
      <c r="F14" s="366">
        <v>2000</v>
      </c>
      <c r="G14" s="105">
        <f t="shared" si="0"/>
        <v>14</v>
      </c>
      <c r="H14" s="653">
        <v>14</v>
      </c>
      <c r="I14" s="650"/>
      <c r="J14" s="9"/>
      <c r="K14" s="9"/>
      <c r="L14" s="9"/>
      <c r="M14" s="9"/>
      <c r="N14" s="9"/>
      <c r="O14" s="9"/>
    </row>
    <row r="15" spans="1:17" ht="51" customHeight="1">
      <c r="A15" s="38"/>
      <c r="B15" s="911" t="s">
        <v>178</v>
      </c>
      <c r="C15" s="911"/>
      <c r="D15" s="359" t="s">
        <v>186</v>
      </c>
      <c r="E15" s="118">
        <v>0.05</v>
      </c>
      <c r="F15" s="358">
        <v>100</v>
      </c>
      <c r="G15" s="105">
        <f t="shared" si="0"/>
        <v>20</v>
      </c>
      <c r="H15" s="653">
        <v>20</v>
      </c>
      <c r="I15" s="650"/>
      <c r="J15" s="9"/>
      <c r="K15" s="9"/>
      <c r="L15" s="9"/>
      <c r="M15" s="9"/>
      <c r="N15" s="9"/>
      <c r="O15" s="9"/>
    </row>
    <row r="16" spans="1:17" ht="54" customHeight="1">
      <c r="A16" s="38"/>
      <c r="B16" s="952" t="s">
        <v>78</v>
      </c>
      <c r="C16" s="953"/>
      <c r="D16" s="359" t="s">
        <v>29</v>
      </c>
      <c r="E16" s="236">
        <v>0.17</v>
      </c>
      <c r="F16" s="95" t="s">
        <v>60</v>
      </c>
      <c r="G16" s="105">
        <f t="shared" si="0"/>
        <v>448</v>
      </c>
      <c r="H16" s="654">
        <v>448</v>
      </c>
      <c r="I16" s="422"/>
      <c r="J16" s="9"/>
      <c r="K16" s="9"/>
      <c r="L16" s="9"/>
      <c r="M16" s="9"/>
      <c r="N16" s="9"/>
      <c r="O16" s="9"/>
      <c r="P16" s="9"/>
    </row>
    <row r="17" spans="1:16" ht="55.95" customHeight="1">
      <c r="A17" s="38"/>
      <c r="B17" s="952" t="s">
        <v>161</v>
      </c>
      <c r="C17" s="953"/>
      <c r="D17" s="254" t="s">
        <v>197</v>
      </c>
      <c r="E17" s="18" t="s">
        <v>60</v>
      </c>
      <c r="F17" s="236">
        <v>200</v>
      </c>
      <c r="G17" s="105">
        <f t="shared" si="0"/>
        <v>46</v>
      </c>
      <c r="H17" s="655">
        <v>46</v>
      </c>
      <c r="I17" s="650"/>
      <c r="J17" s="9"/>
      <c r="K17" s="9"/>
      <c r="L17" s="9"/>
      <c r="M17" s="9"/>
      <c r="N17" s="9"/>
      <c r="O17" s="9"/>
      <c r="P17" s="9"/>
    </row>
    <row r="18" spans="1:16" ht="55.95" customHeight="1">
      <c r="A18" s="244"/>
      <c r="B18" s="964" t="s">
        <v>179</v>
      </c>
      <c r="C18" s="965"/>
      <c r="D18" s="254" t="s">
        <v>27</v>
      </c>
      <c r="E18" s="235">
        <v>0.72</v>
      </c>
      <c r="F18" s="239">
        <v>2</v>
      </c>
      <c r="G18" s="241">
        <f t="shared" si="0"/>
        <v>545</v>
      </c>
      <c r="H18" s="655">
        <v>545</v>
      </c>
      <c r="I18" s="650"/>
      <c r="J18" s="9"/>
      <c r="K18" s="9"/>
      <c r="L18" s="9"/>
      <c r="M18" s="9"/>
      <c r="N18" s="9"/>
      <c r="O18" s="9"/>
      <c r="P18" s="9"/>
    </row>
    <row r="19" spans="1:16" ht="56.1" customHeight="1">
      <c r="A19" s="904"/>
      <c r="B19" s="980" t="s">
        <v>302</v>
      </c>
      <c r="C19" s="272" t="s">
        <v>241</v>
      </c>
      <c r="D19" s="254" t="s">
        <v>304</v>
      </c>
      <c r="E19" s="648" t="s">
        <v>507</v>
      </c>
      <c r="F19" s="237" t="s">
        <v>597</v>
      </c>
      <c r="G19" s="105">
        <f t="shared" si="0"/>
        <v>599</v>
      </c>
      <c r="H19" s="655">
        <v>599</v>
      </c>
      <c r="I19" s="650"/>
      <c r="J19" s="9"/>
      <c r="K19" s="9"/>
      <c r="L19" s="9"/>
      <c r="M19" s="9"/>
      <c r="N19" s="9"/>
      <c r="O19" s="9"/>
      <c r="P19" s="9"/>
    </row>
    <row r="20" spans="1:16" ht="51.75" customHeight="1">
      <c r="A20" s="904"/>
      <c r="B20" s="981"/>
      <c r="C20" s="272" t="s">
        <v>242</v>
      </c>
      <c r="D20" s="254" t="s">
        <v>305</v>
      </c>
      <c r="E20" s="645">
        <v>3.22</v>
      </c>
      <c r="F20" s="237">
        <v>40</v>
      </c>
      <c r="G20" s="105">
        <f t="shared" si="0"/>
        <v>665</v>
      </c>
      <c r="H20" s="655">
        <v>665</v>
      </c>
      <c r="I20" s="650"/>
      <c r="J20" s="9"/>
      <c r="K20" s="9"/>
      <c r="L20" s="9"/>
      <c r="M20" s="9"/>
      <c r="N20" s="9"/>
      <c r="O20" s="9"/>
      <c r="P20" s="9"/>
    </row>
    <row r="21" spans="1:16" ht="56.1" customHeight="1">
      <c r="A21" s="112"/>
      <c r="B21" s="967" t="s">
        <v>303</v>
      </c>
      <c r="C21" s="985"/>
      <c r="D21" s="277"/>
      <c r="E21" s="278"/>
      <c r="F21" s="237" t="s">
        <v>184</v>
      </c>
      <c r="G21" s="241">
        <f t="shared" si="0"/>
        <v>347</v>
      </c>
      <c r="H21" s="655">
        <v>347</v>
      </c>
      <c r="I21" s="650"/>
      <c r="J21" s="9"/>
      <c r="K21" s="9"/>
      <c r="L21" s="9"/>
      <c r="M21" s="9"/>
      <c r="N21" s="9"/>
      <c r="O21" s="9"/>
      <c r="P21" s="9"/>
    </row>
    <row r="22" spans="1:16" ht="56.1" customHeight="1">
      <c r="A22" s="245"/>
      <c r="B22" s="967" t="s">
        <v>14</v>
      </c>
      <c r="C22" s="968"/>
      <c r="D22" s="255" t="s">
        <v>28</v>
      </c>
      <c r="E22" s="248">
        <v>0.11</v>
      </c>
      <c r="F22" s="237" t="s">
        <v>184</v>
      </c>
      <c r="G22" s="241">
        <f t="shared" si="0"/>
        <v>32</v>
      </c>
      <c r="H22" s="655">
        <v>32</v>
      </c>
      <c r="I22" s="650"/>
      <c r="J22" s="9"/>
      <c r="K22" s="9"/>
      <c r="L22" s="9"/>
      <c r="M22" s="9"/>
      <c r="N22" s="9"/>
      <c r="O22" s="9"/>
      <c r="P22" s="9"/>
    </row>
    <row r="23" spans="1:16" ht="56.1" customHeight="1">
      <c r="A23" s="743"/>
      <c r="B23" s="745" t="s">
        <v>567</v>
      </c>
      <c r="C23" s="744" t="s">
        <v>566</v>
      </c>
      <c r="D23" s="746" t="s">
        <v>26</v>
      </c>
      <c r="E23" s="129">
        <v>17.37</v>
      </c>
      <c r="F23" s="741"/>
      <c r="G23" s="742">
        <f t="shared" si="0"/>
        <v>2465</v>
      </c>
      <c r="H23" s="655">
        <v>2465</v>
      </c>
      <c r="I23" s="650"/>
      <c r="J23" s="9"/>
      <c r="K23" s="9"/>
      <c r="L23" s="9"/>
      <c r="M23" s="9"/>
      <c r="N23" s="9"/>
      <c r="O23" s="9"/>
      <c r="P23" s="9"/>
    </row>
    <row r="24" spans="1:16" ht="35.1" customHeight="1">
      <c r="A24" s="982"/>
      <c r="B24" s="949" t="s">
        <v>244</v>
      </c>
      <c r="C24" s="283" t="s">
        <v>245</v>
      </c>
      <c r="D24" s="286" t="s">
        <v>26</v>
      </c>
      <c r="E24" s="280">
        <v>6.65</v>
      </c>
      <c r="F24" s="871" t="s">
        <v>57</v>
      </c>
      <c r="G24" s="140">
        <f t="shared" si="0"/>
        <v>1945</v>
      </c>
      <c r="H24" s="655">
        <v>1945</v>
      </c>
      <c r="I24" s="650"/>
      <c r="J24" s="9"/>
      <c r="K24" s="469"/>
      <c r="L24" s="422"/>
      <c r="M24" s="9"/>
      <c r="N24" s="9"/>
      <c r="O24" s="9"/>
      <c r="P24" s="9"/>
    </row>
    <row r="25" spans="1:16" ht="35.1" customHeight="1">
      <c r="A25" s="984"/>
      <c r="B25" s="951"/>
      <c r="C25" s="285" t="s">
        <v>246</v>
      </c>
      <c r="D25" s="287" t="s">
        <v>26</v>
      </c>
      <c r="E25" s="282">
        <v>8.35</v>
      </c>
      <c r="F25" s="872"/>
      <c r="G25" s="142">
        <f t="shared" si="0"/>
        <v>2495</v>
      </c>
      <c r="H25" s="655">
        <v>2495</v>
      </c>
      <c r="I25" s="650"/>
      <c r="J25" s="9"/>
      <c r="K25" s="469"/>
      <c r="L25" s="422"/>
      <c r="M25" s="9"/>
      <c r="N25" s="9"/>
      <c r="O25" s="9"/>
      <c r="P25" s="9"/>
    </row>
    <row r="26" spans="1:16" ht="56.1" customHeight="1">
      <c r="A26" s="247"/>
      <c r="B26" s="967" t="s">
        <v>16</v>
      </c>
      <c r="C26" s="968"/>
      <c r="D26" s="255" t="s">
        <v>28</v>
      </c>
      <c r="E26" s="248">
        <v>0.16</v>
      </c>
      <c r="F26" s="872"/>
      <c r="G26" s="241">
        <f t="shared" si="0"/>
        <v>32</v>
      </c>
      <c r="H26" s="655">
        <v>32</v>
      </c>
      <c r="I26" s="650"/>
      <c r="J26" s="9"/>
      <c r="K26" s="469"/>
      <c r="L26" s="422"/>
      <c r="M26" s="9"/>
      <c r="N26" s="9"/>
      <c r="O26" s="9"/>
      <c r="P26" s="9"/>
    </row>
    <row r="27" spans="1:16" ht="23.25" customHeight="1">
      <c r="A27" s="982"/>
      <c r="B27" s="949" t="s">
        <v>243</v>
      </c>
      <c r="C27" s="283" t="s">
        <v>245</v>
      </c>
      <c r="D27" s="286" t="s">
        <v>26</v>
      </c>
      <c r="E27" s="280">
        <v>5.5</v>
      </c>
      <c r="F27" s="872"/>
      <c r="G27" s="140">
        <f t="shared" si="0"/>
        <v>2058</v>
      </c>
      <c r="H27" s="655">
        <v>2058</v>
      </c>
      <c r="I27" s="650"/>
      <c r="J27" s="9"/>
      <c r="K27" s="469"/>
      <c r="L27" s="422"/>
      <c r="M27" s="9"/>
      <c r="N27" s="9"/>
      <c r="O27" s="9"/>
      <c r="P27" s="9"/>
    </row>
    <row r="28" spans="1:16" ht="23.25" customHeight="1">
      <c r="A28" s="983"/>
      <c r="B28" s="950"/>
      <c r="C28" s="284" t="s">
        <v>246</v>
      </c>
      <c r="D28" s="288" t="s">
        <v>26</v>
      </c>
      <c r="E28" s="281">
        <v>8.65</v>
      </c>
      <c r="F28" s="872"/>
      <c r="G28" s="141">
        <f t="shared" si="0"/>
        <v>2139</v>
      </c>
      <c r="H28" s="655">
        <v>2139</v>
      </c>
      <c r="I28" s="650"/>
      <c r="J28" s="9"/>
      <c r="K28" s="469"/>
      <c r="L28" s="422"/>
      <c r="M28" s="9"/>
      <c r="N28" s="9"/>
      <c r="O28" s="9"/>
      <c r="P28" s="9"/>
    </row>
    <row r="29" spans="1:16" ht="23.25" customHeight="1">
      <c r="A29" s="984"/>
      <c r="B29" s="951"/>
      <c r="C29" s="285" t="s">
        <v>247</v>
      </c>
      <c r="D29" s="287" t="s">
        <v>26</v>
      </c>
      <c r="E29" s="282">
        <v>11.8</v>
      </c>
      <c r="F29" s="879"/>
      <c r="G29" s="142">
        <f t="shared" si="0"/>
        <v>2707</v>
      </c>
      <c r="H29" s="655">
        <v>2707</v>
      </c>
      <c r="I29" s="650"/>
      <c r="J29" s="9"/>
      <c r="K29" s="469"/>
      <c r="L29" s="422"/>
      <c r="M29" s="9"/>
      <c r="N29" s="9"/>
      <c r="O29" s="9"/>
      <c r="P29" s="9"/>
    </row>
    <row r="30" spans="1:16" ht="56.1" customHeight="1">
      <c r="A30" s="246"/>
      <c r="B30" s="967" t="s">
        <v>15</v>
      </c>
      <c r="C30" s="968"/>
      <c r="D30" s="255" t="s">
        <v>17</v>
      </c>
      <c r="E30" s="129">
        <v>0.11</v>
      </c>
      <c r="F30" s="236" t="s">
        <v>184</v>
      </c>
      <c r="G30" s="241">
        <f t="shared" si="0"/>
        <v>32</v>
      </c>
      <c r="H30" s="655">
        <v>32</v>
      </c>
      <c r="I30" s="650"/>
      <c r="J30" s="9"/>
      <c r="K30" s="9"/>
      <c r="L30" s="9"/>
      <c r="M30" s="9"/>
      <c r="N30" s="9"/>
      <c r="O30" s="9"/>
      <c r="P30" s="9"/>
    </row>
    <row r="31" spans="1:16" ht="60" customHeight="1">
      <c r="A31" s="246"/>
      <c r="B31" s="967" t="s">
        <v>3</v>
      </c>
      <c r="C31" s="968"/>
      <c r="D31" s="255" t="s">
        <v>26</v>
      </c>
      <c r="E31" s="129">
        <v>9.6</v>
      </c>
      <c r="F31" s="238">
        <v>1</v>
      </c>
      <c r="G31" s="241">
        <f t="shared" si="0"/>
        <v>5770</v>
      </c>
      <c r="H31" s="655">
        <v>5770</v>
      </c>
      <c r="I31" s="650"/>
      <c r="J31" s="9"/>
      <c r="K31" s="9"/>
      <c r="L31" s="9"/>
      <c r="M31" s="9"/>
      <c r="N31" s="9"/>
      <c r="O31" s="9"/>
      <c r="P31" s="9"/>
    </row>
    <row r="32" spans="1:16">
      <c r="A32" s="963"/>
      <c r="B32" s="274" t="s">
        <v>527</v>
      </c>
      <c r="C32" s="960" t="s">
        <v>106</v>
      </c>
      <c r="D32" s="960"/>
      <c r="E32" s="960"/>
      <c r="F32" s="937" t="s">
        <v>526</v>
      </c>
      <c r="G32" s="107">
        <f t="shared" si="0"/>
        <v>1026</v>
      </c>
      <c r="H32" s="655">
        <v>1026</v>
      </c>
      <c r="I32" s="650"/>
      <c r="J32" s="9"/>
      <c r="K32" s="9"/>
      <c r="L32" s="9"/>
      <c r="M32" s="9"/>
      <c r="N32" s="9"/>
      <c r="O32" s="9"/>
      <c r="P32" s="9"/>
    </row>
    <row r="33" spans="1:17">
      <c r="A33" s="963"/>
      <c r="B33" s="275" t="s">
        <v>528</v>
      </c>
      <c r="C33" s="986" t="s">
        <v>525</v>
      </c>
      <c r="D33" s="987"/>
      <c r="E33" s="988"/>
      <c r="F33" s="966"/>
      <c r="G33" s="734">
        <f t="shared" si="0"/>
        <v>1544</v>
      </c>
      <c r="H33" s="655">
        <v>1544</v>
      </c>
      <c r="I33" s="650"/>
      <c r="J33" s="9"/>
      <c r="K33" s="9"/>
      <c r="L33" s="9"/>
      <c r="M33" s="9"/>
      <c r="N33" s="9"/>
      <c r="O33" s="9"/>
      <c r="P33" s="9"/>
    </row>
    <row r="34" spans="1:17">
      <c r="A34" s="963"/>
      <c r="B34" s="275" t="s">
        <v>529</v>
      </c>
      <c r="C34" s="940" t="s">
        <v>56</v>
      </c>
      <c r="D34" s="941"/>
      <c r="E34" s="942"/>
      <c r="F34" s="938"/>
      <c r="G34" s="108">
        <f t="shared" si="0"/>
        <v>1539</v>
      </c>
      <c r="H34" s="655">
        <v>1539</v>
      </c>
      <c r="I34" s="650"/>
      <c r="J34" s="9"/>
      <c r="K34" s="9"/>
      <c r="L34" s="9"/>
      <c r="M34" s="9"/>
      <c r="N34" s="9"/>
      <c r="O34" s="9"/>
      <c r="P34" s="9"/>
    </row>
    <row r="35" spans="1:17">
      <c r="A35" s="963"/>
      <c r="B35" s="275" t="s">
        <v>530</v>
      </c>
      <c r="C35" s="943"/>
      <c r="D35" s="944"/>
      <c r="E35" s="945"/>
      <c r="F35" s="938"/>
      <c r="G35" s="108">
        <f t="shared" si="0"/>
        <v>1228</v>
      </c>
      <c r="H35" s="655">
        <v>1228</v>
      </c>
      <c r="I35" s="650"/>
      <c r="J35" s="9"/>
      <c r="K35" s="9"/>
      <c r="L35" s="9"/>
      <c r="M35" s="9"/>
      <c r="N35" s="9"/>
      <c r="O35" s="9"/>
      <c r="P35" s="9"/>
    </row>
    <row r="36" spans="1:17">
      <c r="A36" s="963"/>
      <c r="B36" s="275" t="s">
        <v>531</v>
      </c>
      <c r="C36" s="943"/>
      <c r="D36" s="944"/>
      <c r="E36" s="945"/>
      <c r="F36" s="938"/>
      <c r="G36" s="108">
        <f t="shared" si="0"/>
        <v>1929</v>
      </c>
      <c r="H36" s="655">
        <v>1929</v>
      </c>
      <c r="I36" s="650"/>
      <c r="J36" s="9"/>
      <c r="K36" s="9"/>
      <c r="L36" s="9"/>
      <c r="M36" s="9"/>
      <c r="N36" s="9"/>
      <c r="O36" s="9"/>
      <c r="P36" s="9"/>
    </row>
    <row r="37" spans="1:17">
      <c r="A37" s="963"/>
      <c r="B37" s="276" t="s">
        <v>532</v>
      </c>
      <c r="C37" s="946"/>
      <c r="D37" s="947"/>
      <c r="E37" s="948"/>
      <c r="F37" s="939"/>
      <c r="G37" s="109">
        <f t="shared" si="0"/>
        <v>1924</v>
      </c>
      <c r="H37" s="655">
        <v>1924</v>
      </c>
      <c r="I37" s="650"/>
      <c r="J37" s="9"/>
      <c r="K37" s="9"/>
      <c r="L37" s="9"/>
      <c r="M37" s="9"/>
      <c r="N37" s="9"/>
      <c r="O37" s="9"/>
      <c r="P37" s="9"/>
    </row>
    <row r="38" spans="1:17" ht="23.25" customHeight="1">
      <c r="A38" s="963"/>
      <c r="B38" s="274" t="s">
        <v>533</v>
      </c>
      <c r="C38" s="960" t="s">
        <v>56</v>
      </c>
      <c r="D38" s="960"/>
      <c r="E38" s="960"/>
      <c r="F38" s="937" t="s">
        <v>526</v>
      </c>
      <c r="G38" s="107">
        <f t="shared" si="0"/>
        <v>1800</v>
      </c>
      <c r="H38" s="655">
        <v>1800</v>
      </c>
      <c r="I38" s="650"/>
      <c r="J38" s="9"/>
      <c r="K38" s="9"/>
      <c r="L38" s="9"/>
      <c r="M38" s="9"/>
      <c r="N38" s="9"/>
      <c r="O38" s="9"/>
      <c r="P38" s="9"/>
    </row>
    <row r="39" spans="1:17" ht="23.25" customHeight="1">
      <c r="A39" s="963"/>
      <c r="B39" s="275" t="s">
        <v>534</v>
      </c>
      <c r="C39" s="961"/>
      <c r="D39" s="961"/>
      <c r="E39" s="961"/>
      <c r="F39" s="938"/>
      <c r="G39" s="108">
        <f t="shared" si="0"/>
        <v>2075</v>
      </c>
      <c r="H39" s="655">
        <v>2075</v>
      </c>
      <c r="I39" s="650"/>
      <c r="J39" s="9"/>
      <c r="K39" s="9"/>
      <c r="L39" s="9"/>
      <c r="M39" s="9"/>
      <c r="N39" s="9"/>
      <c r="O39" s="9"/>
      <c r="P39" s="9"/>
    </row>
    <row r="40" spans="1:17" ht="23.25" customHeight="1">
      <c r="A40" s="963"/>
      <c r="B40" s="276" t="s">
        <v>535</v>
      </c>
      <c r="C40" s="962"/>
      <c r="D40" s="962"/>
      <c r="E40" s="962"/>
      <c r="F40" s="939"/>
      <c r="G40" s="109">
        <f t="shared" si="0"/>
        <v>2862</v>
      </c>
      <c r="H40" s="655">
        <v>2862</v>
      </c>
      <c r="I40" s="650"/>
      <c r="J40" s="9"/>
      <c r="K40" s="9"/>
      <c r="L40" s="9"/>
      <c r="M40" s="9"/>
      <c r="N40" s="9"/>
      <c r="O40" s="9"/>
      <c r="P40" s="9"/>
    </row>
    <row r="41" spans="1:17" ht="23.25" customHeight="1">
      <c r="A41" s="954"/>
      <c r="B41" s="273" t="s">
        <v>221</v>
      </c>
      <c r="C41" s="970" t="s">
        <v>105</v>
      </c>
      <c r="D41" s="957"/>
      <c r="E41" s="958"/>
      <c r="F41" s="240">
        <v>1</v>
      </c>
      <c r="G41" s="688">
        <f t="shared" si="0"/>
        <v>2442</v>
      </c>
      <c r="H41" s="655">
        <v>2442</v>
      </c>
      <c r="I41" s="650"/>
      <c r="J41" s="9"/>
      <c r="K41" s="9"/>
      <c r="L41" s="9"/>
      <c r="M41" s="9"/>
      <c r="N41" s="9"/>
      <c r="O41" s="9"/>
      <c r="P41" s="9"/>
    </row>
    <row r="42" spans="1:17" ht="50.1" customHeight="1">
      <c r="A42" s="955"/>
      <c r="B42" s="273" t="s">
        <v>222</v>
      </c>
      <c r="C42" s="970" t="s">
        <v>105</v>
      </c>
      <c r="D42" s="957"/>
      <c r="E42" s="958"/>
      <c r="F42" s="240">
        <v>1</v>
      </c>
      <c r="G42" s="688">
        <f t="shared" si="0"/>
        <v>781</v>
      </c>
      <c r="H42" s="655">
        <v>781</v>
      </c>
      <c r="I42" s="650"/>
      <c r="J42" s="9"/>
      <c r="K42" s="9"/>
      <c r="L42" s="9"/>
      <c r="M42" s="9"/>
      <c r="N42" s="9"/>
      <c r="O42" s="9"/>
      <c r="P42" s="9"/>
    </row>
    <row r="43" spans="1:17" ht="50.1" customHeight="1">
      <c r="A43" s="12"/>
      <c r="B43" s="272" t="s">
        <v>46</v>
      </c>
      <c r="C43" s="971" t="s">
        <v>42</v>
      </c>
      <c r="D43" s="972"/>
      <c r="E43" s="19" t="s">
        <v>47</v>
      </c>
      <c r="F43" s="236">
        <v>1</v>
      </c>
      <c r="G43" s="105">
        <f t="shared" si="0"/>
        <v>255</v>
      </c>
      <c r="H43" s="655">
        <v>255</v>
      </c>
      <c r="I43" s="650"/>
      <c r="J43" s="9"/>
      <c r="K43" s="9"/>
      <c r="L43" s="9"/>
      <c r="M43" s="9"/>
      <c r="N43" s="9"/>
      <c r="O43" s="9"/>
      <c r="P43" s="9"/>
      <c r="Q43" s="9"/>
    </row>
    <row r="44" spans="1:17" ht="50.1" customHeight="1">
      <c r="A44" s="12"/>
      <c r="B44" s="272" t="s">
        <v>43</v>
      </c>
      <c r="C44" s="19" t="s">
        <v>109</v>
      </c>
      <c r="D44" s="279"/>
      <c r="E44" s="89">
        <v>2</v>
      </c>
      <c r="F44" s="236">
        <v>1</v>
      </c>
      <c r="G44" s="106">
        <f>ROUND(H44*Belarus*(1-$B$59),2)</f>
        <v>26000</v>
      </c>
      <c r="H44" s="655">
        <v>26000</v>
      </c>
      <c r="I44" s="650"/>
      <c r="J44" s="9"/>
      <c r="K44" s="9"/>
      <c r="L44" s="9"/>
      <c r="M44" s="9"/>
      <c r="N44" s="9"/>
      <c r="O44" s="9"/>
      <c r="P44" s="9"/>
      <c r="Q44" s="9"/>
    </row>
    <row r="45" spans="1:17" ht="45" customHeight="1">
      <c r="A45" s="903" t="s">
        <v>293</v>
      </c>
      <c r="B45" s="903"/>
      <c r="C45" s="903"/>
      <c r="D45" s="903"/>
      <c r="E45" s="903"/>
      <c r="F45" s="903"/>
      <c r="G45" s="903"/>
      <c r="H45" s="461"/>
      <c r="I45" s="462"/>
      <c r="J45" s="9"/>
      <c r="K45" s="9"/>
      <c r="L45" s="9"/>
      <c r="M45" s="9"/>
      <c r="N45" s="9"/>
      <c r="O45" s="9"/>
      <c r="P45" s="9"/>
      <c r="Q45" s="9"/>
    </row>
    <row r="46" spans="1:17" ht="30" customHeight="1">
      <c r="A46" s="929" t="s">
        <v>641</v>
      </c>
      <c r="B46" s="929"/>
      <c r="C46" s="929" t="s">
        <v>18</v>
      </c>
      <c r="D46" s="929"/>
      <c r="E46" s="929"/>
      <c r="F46" s="929"/>
      <c r="G46" s="929"/>
      <c r="H46" s="146"/>
      <c r="I46" s="99"/>
      <c r="J46" s="9"/>
      <c r="K46" s="9"/>
      <c r="L46" s="9"/>
      <c r="M46" s="9"/>
      <c r="N46" s="9"/>
      <c r="O46" s="9"/>
      <c r="P46" s="9"/>
      <c r="Q46" s="9"/>
    </row>
    <row r="47" spans="1:17" ht="30" customHeight="1">
      <c r="A47" s="929"/>
      <c r="B47" s="929"/>
      <c r="C47" s="929"/>
      <c r="D47" s="929"/>
      <c r="E47" s="929"/>
      <c r="F47" s="929"/>
      <c r="G47" s="929"/>
      <c r="H47" s="146"/>
      <c r="I47" s="99"/>
      <c r="J47" s="9"/>
      <c r="K47" s="9"/>
      <c r="L47" s="9"/>
      <c r="M47" s="9"/>
      <c r="N47" s="9"/>
      <c r="O47" s="9"/>
      <c r="P47" s="9"/>
      <c r="Q47" s="9"/>
    </row>
    <row r="48" spans="1:17" ht="25.5" customHeight="1">
      <c r="A48" s="989" t="s">
        <v>353</v>
      </c>
      <c r="B48" s="973" t="s">
        <v>354</v>
      </c>
      <c r="C48" s="974" t="s">
        <v>19</v>
      </c>
      <c r="D48" s="974"/>
      <c r="E48" s="974"/>
      <c r="F48" s="974"/>
      <c r="G48" s="974"/>
      <c r="H48" s="147"/>
      <c r="I48" s="99"/>
      <c r="J48" s="9"/>
      <c r="K48" s="9"/>
      <c r="L48" s="9"/>
      <c r="M48" s="9"/>
      <c r="N48" s="9"/>
      <c r="O48" s="9"/>
      <c r="P48" s="9"/>
      <c r="Q48" s="9"/>
    </row>
    <row r="49" spans="1:17" ht="25.5" customHeight="1">
      <c r="A49" s="989"/>
      <c r="B49" s="973"/>
      <c r="C49" s="456"/>
      <c r="D49" s="959" t="s">
        <v>358</v>
      </c>
      <c r="E49" s="959"/>
      <c r="F49" s="959"/>
      <c r="G49" s="959"/>
      <c r="H49" s="147"/>
      <c r="I49" s="99"/>
      <c r="J49" s="9"/>
      <c r="K49" s="9"/>
      <c r="L49" s="9"/>
      <c r="M49" s="9"/>
      <c r="N49" s="9"/>
      <c r="O49" s="9"/>
      <c r="P49" s="9"/>
      <c r="Q49" s="9"/>
    </row>
    <row r="50" spans="1:17" ht="50.1" customHeight="1">
      <c r="A50" s="969" t="s">
        <v>369</v>
      </c>
      <c r="B50" s="749" t="s">
        <v>366</v>
      </c>
      <c r="C50" s="826" t="s">
        <v>368</v>
      </c>
      <c r="D50" s="463" t="s">
        <v>359</v>
      </c>
      <c r="E50" s="463" t="s">
        <v>360</v>
      </c>
      <c r="F50" s="463" t="s">
        <v>361</v>
      </c>
      <c r="G50" s="463" t="s">
        <v>362</v>
      </c>
      <c r="H50" s="147"/>
      <c r="I50" s="99"/>
      <c r="J50" s="9"/>
      <c r="K50" s="9"/>
      <c r="L50" s="9"/>
      <c r="M50" s="9"/>
      <c r="N50" s="9"/>
      <c r="O50" s="9"/>
      <c r="P50" s="9"/>
      <c r="Q50" s="9"/>
    </row>
    <row r="51" spans="1:17" ht="30.9" customHeight="1">
      <c r="A51" s="969"/>
      <c r="B51" s="979" t="s">
        <v>365</v>
      </c>
      <c r="C51" s="826" t="s">
        <v>355</v>
      </c>
      <c r="D51" s="956" t="s">
        <v>370</v>
      </c>
      <c r="E51" s="957"/>
      <c r="F51" s="957"/>
      <c r="G51" s="958"/>
      <c r="H51" s="147"/>
      <c r="I51" s="99"/>
      <c r="J51" s="9"/>
      <c r="K51" s="9"/>
      <c r="Q51" s="9"/>
    </row>
    <row r="52" spans="1:17" ht="24.9" customHeight="1">
      <c r="A52" s="969"/>
      <c r="B52" s="979"/>
      <c r="C52" s="975" t="s">
        <v>356</v>
      </c>
      <c r="D52" s="977" t="s">
        <v>371</v>
      </c>
      <c r="E52" s="977" t="s">
        <v>363</v>
      </c>
      <c r="F52" s="977" t="s">
        <v>372</v>
      </c>
      <c r="G52" s="977" t="s">
        <v>374</v>
      </c>
      <c r="H52" s="148"/>
      <c r="I52" s="99"/>
      <c r="J52" s="9"/>
      <c r="K52" s="9"/>
      <c r="Q52" s="9"/>
    </row>
    <row r="53" spans="1:17" ht="50.1" customHeight="1">
      <c r="A53" s="750"/>
      <c r="B53" s="979"/>
      <c r="C53" s="976"/>
      <c r="D53" s="977"/>
      <c r="E53" s="977"/>
      <c r="F53" s="977"/>
      <c r="G53" s="977"/>
      <c r="H53" s="148"/>
      <c r="I53" s="99"/>
      <c r="J53" s="9"/>
      <c r="K53" s="9"/>
      <c r="Q53" s="9"/>
    </row>
    <row r="54" spans="1:17" ht="75" customHeight="1">
      <c r="A54" s="750"/>
      <c r="B54" s="979"/>
      <c r="C54" s="827" t="s">
        <v>357</v>
      </c>
      <c r="D54" s="460" t="s">
        <v>364</v>
      </c>
      <c r="E54" s="460" t="s">
        <v>363</v>
      </c>
      <c r="F54" s="460" t="s">
        <v>373</v>
      </c>
      <c r="G54" s="460" t="s">
        <v>375</v>
      </c>
      <c r="H54" s="148"/>
      <c r="I54" s="99"/>
      <c r="J54" s="9"/>
      <c r="K54" s="9"/>
      <c r="Q54" s="9"/>
    </row>
    <row r="55" spans="1:17" s="459" customFormat="1" ht="24.9" customHeight="1">
      <c r="A55" s="978" t="s">
        <v>367</v>
      </c>
      <c r="B55" s="978"/>
      <c r="H55" s="148"/>
      <c r="I55" s="457"/>
      <c r="J55" s="458"/>
      <c r="K55" s="458"/>
      <c r="Q55" s="458"/>
    </row>
    <row r="56" spans="1:17" s="2" customFormat="1" ht="50.1" customHeight="1">
      <c r="A56" s="845" t="s">
        <v>632</v>
      </c>
      <c r="B56" s="845"/>
      <c r="C56" s="845"/>
      <c r="D56" s="845"/>
      <c r="E56" s="845"/>
      <c r="F56" s="845"/>
      <c r="G56" s="845"/>
      <c r="H56" s="747"/>
      <c r="I56" s="748"/>
      <c r="J56" s="352"/>
      <c r="K56" s="352"/>
      <c r="L56" s="352"/>
      <c r="M56" s="352"/>
      <c r="N56" s="352"/>
      <c r="O56" s="352"/>
      <c r="P56" s="352"/>
      <c r="Q56" s="352"/>
    </row>
    <row r="57" spans="1:17" ht="42" customHeight="1">
      <c r="A57" s="464"/>
      <c r="B57" s="465"/>
      <c r="H57" s="148"/>
      <c r="I57" s="99"/>
      <c r="J57" s="9"/>
      <c r="K57" s="9"/>
      <c r="L57" s="9"/>
      <c r="M57" s="9"/>
      <c r="N57" s="9"/>
      <c r="O57" s="9"/>
      <c r="P57" s="9"/>
      <c r="Q57" s="9"/>
    </row>
    <row r="58" spans="1:17">
      <c r="B58" s="9"/>
      <c r="C58" s="9"/>
      <c r="D58" s="9"/>
      <c r="E58" s="9"/>
      <c r="F58" s="9"/>
      <c r="G58" s="9"/>
      <c r="H58" s="146"/>
      <c r="I58" s="9"/>
      <c r="J58" s="9"/>
      <c r="K58" s="9"/>
      <c r="L58" s="9"/>
      <c r="M58" s="9"/>
      <c r="N58" s="9"/>
      <c r="O58" s="9"/>
      <c r="P58" s="9"/>
      <c r="Q58" s="9"/>
    </row>
    <row r="59" spans="1:17" ht="33">
      <c r="A59" s="249" t="s">
        <v>75</v>
      </c>
      <c r="B59" s="65">
        <v>0</v>
      </c>
      <c r="C59" s="9"/>
      <c r="D59" s="9"/>
      <c r="E59" s="9"/>
      <c r="F59" s="9"/>
      <c r="G59" s="9"/>
      <c r="H59" s="146"/>
      <c r="I59" s="9"/>
      <c r="J59" s="25"/>
      <c r="K59" s="25"/>
      <c r="L59" s="25"/>
      <c r="M59" s="25"/>
      <c r="N59" s="25"/>
      <c r="O59" s="25"/>
      <c r="P59" s="25"/>
      <c r="Q59" s="26"/>
    </row>
    <row r="60" spans="1:17">
      <c r="A60" s="27"/>
      <c r="B60" s="9"/>
      <c r="C60" s="9"/>
      <c r="D60" s="9"/>
      <c r="E60" s="9"/>
      <c r="F60" s="9"/>
      <c r="G60" s="9"/>
      <c r="H60" s="146"/>
      <c r="I60" s="9"/>
      <c r="J60" s="25"/>
      <c r="K60" s="25"/>
      <c r="L60" s="25"/>
      <c r="M60" s="25"/>
      <c r="N60" s="25"/>
      <c r="O60" s="25"/>
      <c r="P60" s="25"/>
      <c r="Q60" s="26"/>
    </row>
    <row r="61" spans="1:17" ht="14.25" customHeight="1">
      <c r="A61" s="25"/>
      <c r="B61" s="25"/>
      <c r="C61" s="25"/>
      <c r="D61" s="25"/>
      <c r="E61" s="25"/>
      <c r="F61" s="25"/>
      <c r="G61" s="25"/>
      <c r="H61" s="122"/>
      <c r="I61" s="25"/>
      <c r="J61" s="25"/>
      <c r="K61" s="25"/>
      <c r="L61" s="25"/>
      <c r="M61" s="25"/>
      <c r="N61" s="25"/>
      <c r="O61" s="25"/>
      <c r="P61" s="25"/>
      <c r="Q61" s="9"/>
    </row>
    <row r="62" spans="1:17">
      <c r="A62" s="25"/>
      <c r="B62" s="25"/>
      <c r="C62" s="25"/>
      <c r="D62" s="25"/>
      <c r="E62" s="25"/>
      <c r="F62" s="25"/>
      <c r="G62" s="25"/>
      <c r="H62" s="122"/>
      <c r="I62" s="25"/>
      <c r="J62" s="9"/>
      <c r="K62" s="9"/>
      <c r="L62" s="9"/>
      <c r="M62" s="9"/>
      <c r="N62" s="9"/>
      <c r="O62" s="9"/>
      <c r="P62" s="9"/>
      <c r="Q62" s="9"/>
    </row>
    <row r="63" spans="1:17">
      <c r="A63" s="25"/>
      <c r="B63" s="25"/>
      <c r="C63" s="25"/>
      <c r="D63" s="25"/>
      <c r="E63" s="25"/>
      <c r="F63" s="25"/>
      <c r="G63" s="25"/>
      <c r="H63" s="122"/>
      <c r="I63" s="25"/>
    </row>
    <row r="64" spans="1:17">
      <c r="A64" s="9"/>
      <c r="B64" s="9"/>
      <c r="C64" s="9"/>
      <c r="D64" s="9"/>
      <c r="E64" s="9"/>
      <c r="F64" s="9"/>
      <c r="G64" s="9"/>
      <c r="H64" s="146"/>
      <c r="I64" s="9"/>
    </row>
  </sheetData>
  <mergeCells count="50">
    <mergeCell ref="B51:B54"/>
    <mergeCell ref="A19:A20"/>
    <mergeCell ref="B19:B20"/>
    <mergeCell ref="A27:A29"/>
    <mergeCell ref="B21:C21"/>
    <mergeCell ref="B22:C22"/>
    <mergeCell ref="A24:A25"/>
    <mergeCell ref="B24:B25"/>
    <mergeCell ref="C33:E33"/>
    <mergeCell ref="B26:C26"/>
    <mergeCell ref="A48:A49"/>
    <mergeCell ref="A56:G56"/>
    <mergeCell ref="A32:A37"/>
    <mergeCell ref="A41:A42"/>
    <mergeCell ref="C41:E41"/>
    <mergeCell ref="C42:E42"/>
    <mergeCell ref="C43:D43"/>
    <mergeCell ref="A46:B47"/>
    <mergeCell ref="B48:B49"/>
    <mergeCell ref="C46:G47"/>
    <mergeCell ref="C48:G48"/>
    <mergeCell ref="C52:C53"/>
    <mergeCell ref="D52:D53"/>
    <mergeCell ref="E52:E53"/>
    <mergeCell ref="F52:F53"/>
    <mergeCell ref="G52:G53"/>
    <mergeCell ref="A55:B55"/>
    <mergeCell ref="A9:A10"/>
    <mergeCell ref="A45:G45"/>
    <mergeCell ref="D51:G51"/>
    <mergeCell ref="D49:G49"/>
    <mergeCell ref="B15:C15"/>
    <mergeCell ref="C38:E40"/>
    <mergeCell ref="A38:A40"/>
    <mergeCell ref="B17:C17"/>
    <mergeCell ref="B18:C18"/>
    <mergeCell ref="C32:E32"/>
    <mergeCell ref="F32:F37"/>
    <mergeCell ref="B30:C30"/>
    <mergeCell ref="B31:C31"/>
    <mergeCell ref="B14:C14"/>
    <mergeCell ref="D9:D10"/>
    <mergeCell ref="A50:A52"/>
    <mergeCell ref="B2:D2"/>
    <mergeCell ref="B3:C3"/>
    <mergeCell ref="F38:F40"/>
    <mergeCell ref="C34:E37"/>
    <mergeCell ref="B27:B29"/>
    <mergeCell ref="B16:C16"/>
    <mergeCell ref="F24:F29"/>
  </mergeCells>
  <printOptions horizontalCentered="1"/>
  <pageMargins left="0" right="0" top="0" bottom="0" header="0" footer="0"/>
  <pageSetup paperSize="9" scale="35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Z78"/>
  <sheetViews>
    <sheetView showGridLines="0" zoomScale="55" zoomScaleNormal="55" zoomScaleSheetLayoutView="40" zoomScalePageLayoutView="55" workbookViewId="0">
      <selection activeCell="O6" sqref="O6"/>
    </sheetView>
  </sheetViews>
  <sheetFormatPr defaultColWidth="3.33203125" defaultRowHeight="17.399999999999999"/>
  <cols>
    <col min="1" max="1" width="32" style="1" customWidth="1"/>
    <col min="2" max="2" width="45.6640625" style="1" customWidth="1"/>
    <col min="3" max="3" width="35.6640625" style="1" customWidth="1"/>
    <col min="4" max="4" width="26.6640625" style="1" customWidth="1"/>
    <col min="5" max="6" width="22.6640625" style="1" customWidth="1"/>
    <col min="7" max="7" width="17.6640625" style="1" customWidth="1"/>
    <col min="8" max="8" width="22.6640625" style="1" customWidth="1"/>
    <col min="9" max="9" width="30.6640625" style="1" customWidth="1"/>
    <col min="10" max="10" width="63.109375" hidden="1" customWidth="1"/>
    <col min="11" max="11" width="12" style="220" hidden="1" customWidth="1"/>
    <col min="12" max="12" width="16.44140625" style="1" customWidth="1"/>
    <col min="13" max="13" width="14.109375" style="777" customWidth="1"/>
    <col min="14" max="16384" width="3.33203125" style="1"/>
  </cols>
  <sheetData>
    <row r="1" spans="1:13" ht="75.75" customHeight="1">
      <c r="C1" s="172"/>
      <c r="D1" s="172"/>
      <c r="E1" s="172"/>
      <c r="F1" s="172"/>
      <c r="G1" s="172"/>
      <c r="H1" s="185" t="s">
        <v>199</v>
      </c>
      <c r="I1" s="803">
        <v>43244</v>
      </c>
      <c r="J1" s="101"/>
    </row>
    <row r="2" spans="1:13" customFormat="1" ht="33" customHeight="1">
      <c r="A2" s="992" t="s">
        <v>235</v>
      </c>
      <c r="B2" s="992"/>
      <c r="C2" s="992"/>
      <c r="D2" s="992"/>
      <c r="E2" s="992"/>
      <c r="F2" s="992"/>
      <c r="G2" s="992"/>
      <c r="H2" s="992"/>
      <c r="I2" s="992"/>
      <c r="K2" s="220"/>
      <c r="M2" s="777"/>
    </row>
    <row r="3" spans="1:13" customFormat="1" ht="50.1" customHeight="1">
      <c r="A3" s="993" t="s">
        <v>126</v>
      </c>
      <c r="B3" s="996" t="s">
        <v>115</v>
      </c>
      <c r="C3" s="997"/>
      <c r="D3" s="1000" t="s">
        <v>231</v>
      </c>
      <c r="E3" s="1008" t="s">
        <v>260</v>
      </c>
      <c r="F3" s="993" t="s">
        <v>136</v>
      </c>
      <c r="G3" s="993" t="s">
        <v>83</v>
      </c>
      <c r="H3" s="993" t="s">
        <v>138</v>
      </c>
      <c r="I3" s="993" t="s">
        <v>107</v>
      </c>
      <c r="J3" s="198" t="s">
        <v>234</v>
      </c>
      <c r="K3" s="221" t="s">
        <v>35</v>
      </c>
      <c r="M3" s="777"/>
    </row>
    <row r="4" spans="1:13" customFormat="1" ht="39.9" customHeight="1">
      <c r="A4" s="994"/>
      <c r="B4" s="998"/>
      <c r="C4" s="999"/>
      <c r="D4" s="1000"/>
      <c r="E4" s="1009"/>
      <c r="F4" s="994"/>
      <c r="G4" s="994"/>
      <c r="H4" s="994"/>
      <c r="I4" s="994"/>
      <c r="J4" s="199" t="s">
        <v>219</v>
      </c>
      <c r="K4" s="221"/>
      <c r="M4" s="777"/>
    </row>
    <row r="5" spans="1:13" customFormat="1" ht="35.1" customHeight="1">
      <c r="A5" s="1001"/>
      <c r="B5" s="1002" t="s">
        <v>556</v>
      </c>
      <c r="C5" s="1003"/>
      <c r="D5" s="755" t="s">
        <v>584</v>
      </c>
      <c r="E5" s="764" t="s">
        <v>486</v>
      </c>
      <c r="F5" s="168">
        <v>3</v>
      </c>
      <c r="G5" s="168">
        <v>7.33</v>
      </c>
      <c r="H5" s="168">
        <v>80</v>
      </c>
      <c r="I5" s="201">
        <f>ROUND(K5*Belarus*(1-$B$56),2)</f>
        <v>1447</v>
      </c>
      <c r="J5" s="202">
        <f>ROUND(((I5+I13+($I$25*F18))/2.5),0)</f>
        <v>879</v>
      </c>
      <c r="K5" s="222">
        <v>1447</v>
      </c>
      <c r="M5" s="650"/>
    </row>
    <row r="6" spans="1:13" customFormat="1" ht="35.1" customHeight="1">
      <c r="A6" s="1001"/>
      <c r="B6" s="1004"/>
      <c r="C6" s="1005"/>
      <c r="D6" s="195" t="s">
        <v>583</v>
      </c>
      <c r="E6" s="765" t="s">
        <v>486</v>
      </c>
      <c r="F6" s="195">
        <v>3</v>
      </c>
      <c r="G6" s="195">
        <v>8.1300000000000008</v>
      </c>
      <c r="H6" s="195">
        <v>80</v>
      </c>
      <c r="I6" s="201">
        <f>ROUND(K6*Belarus*(1-$B$56),2)</f>
        <v>1551</v>
      </c>
      <c r="J6" s="175">
        <f>ROUND(((I6+I13+($I$25*F18))/2.5),0)</f>
        <v>920</v>
      </c>
      <c r="K6" s="222">
        <v>1551</v>
      </c>
      <c r="M6" s="650"/>
    </row>
    <row r="7" spans="1:13" customFormat="1" ht="35.1" customHeight="1">
      <c r="A7" s="1001"/>
      <c r="B7" s="1006"/>
      <c r="C7" s="1007"/>
      <c r="D7" s="756" t="s">
        <v>582</v>
      </c>
      <c r="E7" s="766" t="s">
        <v>486</v>
      </c>
      <c r="F7" s="169">
        <v>4</v>
      </c>
      <c r="G7" s="169">
        <v>9.69</v>
      </c>
      <c r="H7" s="169">
        <v>80</v>
      </c>
      <c r="I7" s="203">
        <f>ROUND(K7*Belarus*(1-$B$56),2)</f>
        <v>1727</v>
      </c>
      <c r="J7" s="204">
        <f>ROUND(((I7+I15+($I$25*F19))/2.5),0)</f>
        <v>1073</v>
      </c>
      <c r="K7" s="222">
        <v>1727</v>
      </c>
      <c r="M7" s="650"/>
    </row>
    <row r="8" spans="1:13" customFormat="1" ht="10.5" customHeight="1">
      <c r="A8" s="205"/>
      <c r="B8" s="206"/>
      <c r="C8" s="207"/>
      <c r="D8" s="208"/>
      <c r="E8" s="208"/>
      <c r="F8" s="208"/>
      <c r="G8" s="208"/>
      <c r="H8" s="209"/>
      <c r="I8" s="210"/>
      <c r="J8" s="193"/>
      <c r="K8" s="222"/>
      <c r="M8" s="650"/>
    </row>
    <row r="9" spans="1:13" customFormat="1" ht="39.9" customHeight="1">
      <c r="A9" s="995" t="s">
        <v>236</v>
      </c>
      <c r="B9" s="995"/>
      <c r="C9" s="995"/>
      <c r="D9" s="995"/>
      <c r="E9" s="995"/>
      <c r="F9" s="995"/>
      <c r="G9" s="995"/>
      <c r="H9" s="995"/>
      <c r="I9" s="995"/>
      <c r="J9" s="193"/>
      <c r="K9" s="223"/>
      <c r="M9" s="650"/>
    </row>
    <row r="10" spans="1:13" customFormat="1" ht="50.1" customHeight="1">
      <c r="A10" s="211" t="s">
        <v>126</v>
      </c>
      <c r="B10" s="990" t="s">
        <v>115</v>
      </c>
      <c r="C10" s="991"/>
      <c r="D10" s="211" t="s">
        <v>139</v>
      </c>
      <c r="E10" s="763" t="s">
        <v>260</v>
      </c>
      <c r="F10" s="211" t="s">
        <v>137</v>
      </c>
      <c r="G10" s="211" t="s">
        <v>48</v>
      </c>
      <c r="H10" s="212" t="s">
        <v>138</v>
      </c>
      <c r="I10" s="213" t="s">
        <v>86</v>
      </c>
      <c r="J10" s="193"/>
      <c r="K10" s="224"/>
      <c r="M10" s="650"/>
    </row>
    <row r="11" spans="1:13" customFormat="1" ht="21.9" customHeight="1">
      <c r="A11" s="501"/>
      <c r="B11" s="857" t="s">
        <v>191</v>
      </c>
      <c r="C11" s="857" t="s">
        <v>232</v>
      </c>
      <c r="D11" s="266">
        <v>1.5</v>
      </c>
      <c r="E11" s="767"/>
      <c r="F11" s="194" t="s">
        <v>60</v>
      </c>
      <c r="G11" s="214">
        <v>2.4900000000000002</v>
      </c>
      <c r="H11" s="1010">
        <v>140</v>
      </c>
      <c r="I11" s="174">
        <f t="shared" ref="I11:I27" si="0">ROUND(K11*Belarus*(1-$B$56),2)</f>
        <v>405</v>
      </c>
      <c r="J11" s="193"/>
      <c r="K11" s="340">
        <v>405</v>
      </c>
      <c r="L11" s="422"/>
      <c r="M11" s="650"/>
    </row>
    <row r="12" spans="1:13" customFormat="1" ht="21.9" customHeight="1">
      <c r="A12" s="502"/>
      <c r="B12" s="859"/>
      <c r="C12" s="859"/>
      <c r="D12" s="267">
        <v>2.5</v>
      </c>
      <c r="E12" s="768"/>
      <c r="F12" s="196" t="s">
        <v>60</v>
      </c>
      <c r="G12" s="215">
        <v>4.1500000000000004</v>
      </c>
      <c r="H12" s="1011"/>
      <c r="I12" s="182">
        <f t="shared" si="0"/>
        <v>607</v>
      </c>
      <c r="J12" s="193"/>
      <c r="K12" s="340">
        <v>607</v>
      </c>
      <c r="L12" s="422"/>
      <c r="M12" s="650"/>
    </row>
    <row r="13" spans="1:13" customFormat="1" ht="21.9" customHeight="1">
      <c r="A13" s="502"/>
      <c r="B13" s="905" t="s">
        <v>589</v>
      </c>
      <c r="C13" s="857" t="s">
        <v>232</v>
      </c>
      <c r="D13" s="266">
        <v>1.5</v>
      </c>
      <c r="E13" s="767"/>
      <c r="F13" s="194" t="s">
        <v>60</v>
      </c>
      <c r="G13" s="214">
        <v>2.4900000000000002</v>
      </c>
      <c r="H13" s="1010">
        <v>140</v>
      </c>
      <c r="I13" s="174">
        <f t="shared" si="0"/>
        <v>485</v>
      </c>
      <c r="J13" s="193"/>
      <c r="K13" s="340">
        <v>485</v>
      </c>
      <c r="L13" s="422"/>
      <c r="M13" s="650"/>
    </row>
    <row r="14" spans="1:13" customFormat="1" ht="21.9" customHeight="1">
      <c r="A14" s="502"/>
      <c r="B14" s="906"/>
      <c r="C14" s="858"/>
      <c r="D14" s="110">
        <v>2</v>
      </c>
      <c r="E14" s="769"/>
      <c r="F14" s="189" t="s">
        <v>60</v>
      </c>
      <c r="G14" s="111">
        <v>3.32</v>
      </c>
      <c r="H14" s="1014"/>
      <c r="I14" s="192">
        <f t="shared" si="0"/>
        <v>573</v>
      </c>
      <c r="J14" s="193"/>
      <c r="K14" s="340">
        <v>573</v>
      </c>
      <c r="L14" s="422"/>
      <c r="M14" s="650"/>
    </row>
    <row r="15" spans="1:13" customFormat="1" ht="21.9" customHeight="1">
      <c r="A15" s="502"/>
      <c r="B15" s="906"/>
      <c r="C15" s="859"/>
      <c r="D15" s="267">
        <v>2.5</v>
      </c>
      <c r="E15" s="768" t="s">
        <v>486</v>
      </c>
      <c r="F15" s="196" t="s">
        <v>60</v>
      </c>
      <c r="G15" s="215">
        <v>4.1500000000000004</v>
      </c>
      <c r="H15" s="1011"/>
      <c r="I15" s="182">
        <f t="shared" si="0"/>
        <v>691</v>
      </c>
      <c r="J15" s="193"/>
      <c r="K15" s="340">
        <v>691</v>
      </c>
      <c r="L15" s="422"/>
      <c r="M15" s="650"/>
    </row>
    <row r="16" spans="1:13" customFormat="1" ht="21.9" customHeight="1">
      <c r="A16" s="502"/>
      <c r="B16" s="906"/>
      <c r="C16" s="857" t="s">
        <v>376</v>
      </c>
      <c r="D16" s="266">
        <v>2.5</v>
      </c>
      <c r="E16" s="767" t="s">
        <v>486</v>
      </c>
      <c r="F16" s="468" t="s">
        <v>60</v>
      </c>
      <c r="G16" s="214">
        <v>4.45</v>
      </c>
      <c r="H16" s="1010">
        <v>96</v>
      </c>
      <c r="I16" s="174">
        <f t="shared" si="0"/>
        <v>810</v>
      </c>
      <c r="J16" s="193"/>
      <c r="K16" s="340">
        <v>810</v>
      </c>
      <c r="L16" s="422"/>
      <c r="M16" s="650"/>
    </row>
    <row r="17" spans="1:13" customFormat="1" ht="21.9" customHeight="1">
      <c r="A17" s="502"/>
      <c r="B17" s="906"/>
      <c r="C17" s="859"/>
      <c r="D17" s="267">
        <v>3</v>
      </c>
      <c r="E17" s="769" t="s">
        <v>486</v>
      </c>
      <c r="F17" s="466" t="s">
        <v>60</v>
      </c>
      <c r="G17" s="111">
        <v>5.34</v>
      </c>
      <c r="H17" s="1011"/>
      <c r="I17" s="467">
        <f t="shared" si="0"/>
        <v>971</v>
      </c>
      <c r="J17" s="193"/>
      <c r="K17" s="340">
        <v>971</v>
      </c>
      <c r="L17" s="422"/>
      <c r="M17" s="650"/>
    </row>
    <row r="18" spans="1:13" customFormat="1" ht="21.9" customHeight="1">
      <c r="A18" s="502"/>
      <c r="B18" s="906"/>
      <c r="C18" s="857" t="s">
        <v>588</v>
      </c>
      <c r="D18" s="759">
        <v>2.5</v>
      </c>
      <c r="E18" s="772" t="s">
        <v>486</v>
      </c>
      <c r="F18" s="755">
        <v>5</v>
      </c>
      <c r="G18" s="214">
        <v>5.21</v>
      </c>
      <c r="H18" s="873">
        <v>96</v>
      </c>
      <c r="I18" s="174">
        <f t="shared" si="0"/>
        <v>992</v>
      </c>
      <c r="J18" s="193"/>
      <c r="K18" s="656">
        <v>992</v>
      </c>
      <c r="L18" s="422"/>
      <c r="M18" s="650"/>
    </row>
    <row r="19" spans="1:13" customFormat="1" ht="21.9" customHeight="1">
      <c r="A19" s="503"/>
      <c r="B19" s="1015"/>
      <c r="C19" s="859"/>
      <c r="D19" s="267">
        <v>3</v>
      </c>
      <c r="E19" s="768" t="s">
        <v>486</v>
      </c>
      <c r="F19" s="196">
        <v>5</v>
      </c>
      <c r="G19" s="215">
        <v>6.24</v>
      </c>
      <c r="H19" s="874"/>
      <c r="I19" s="182">
        <f t="shared" si="0"/>
        <v>1190</v>
      </c>
      <c r="J19" s="193"/>
      <c r="K19" s="656">
        <v>1190</v>
      </c>
      <c r="L19" s="422"/>
      <c r="M19" s="650"/>
    </row>
    <row r="20" spans="1:13" customFormat="1" ht="24.9" customHeight="1">
      <c r="A20" s="1001"/>
      <c r="B20" s="857" t="s">
        <v>202</v>
      </c>
      <c r="C20" s="857" t="s">
        <v>233</v>
      </c>
      <c r="D20" s="1016">
        <v>2</v>
      </c>
      <c r="E20" s="772"/>
      <c r="F20" s="217" t="s">
        <v>26</v>
      </c>
      <c r="G20" s="1018">
        <v>1.95</v>
      </c>
      <c r="H20" s="873">
        <v>140</v>
      </c>
      <c r="I20" s="182">
        <f t="shared" si="0"/>
        <v>455</v>
      </c>
      <c r="J20" s="193"/>
      <c r="K20" s="656">
        <v>455</v>
      </c>
      <c r="L20" s="422"/>
      <c r="M20" s="650"/>
    </row>
    <row r="21" spans="1:13" customFormat="1" ht="35.1" customHeight="1">
      <c r="A21" s="1001"/>
      <c r="B21" s="859"/>
      <c r="C21" s="859"/>
      <c r="D21" s="1017"/>
      <c r="E21" s="773"/>
      <c r="F21" s="218" t="s">
        <v>206</v>
      </c>
      <c r="G21" s="1019"/>
      <c r="H21" s="874"/>
      <c r="I21" s="182">
        <f t="shared" si="0"/>
        <v>482</v>
      </c>
      <c r="J21" s="193"/>
      <c r="K21" s="656">
        <v>482</v>
      </c>
      <c r="L21" s="422"/>
      <c r="M21" s="650"/>
    </row>
    <row r="22" spans="1:13" customFormat="1" ht="24.9" customHeight="1">
      <c r="A22" s="1001"/>
      <c r="B22" s="1027" t="s">
        <v>294</v>
      </c>
      <c r="C22" s="1027"/>
      <c r="D22" s="928" t="s">
        <v>60</v>
      </c>
      <c r="E22" s="1028" t="s">
        <v>487</v>
      </c>
      <c r="F22" s="219" t="s">
        <v>186</v>
      </c>
      <c r="G22" s="935">
        <v>7.0000000000000007E-2</v>
      </c>
      <c r="H22" s="869">
        <v>300</v>
      </c>
      <c r="I22" s="1030">
        <f t="shared" si="0"/>
        <v>36</v>
      </c>
      <c r="J22" s="193"/>
      <c r="K22" s="340">
        <v>36</v>
      </c>
      <c r="L22" s="422"/>
      <c r="M22" s="777"/>
    </row>
    <row r="23" spans="1:13" customFormat="1" ht="35.1" customHeight="1">
      <c r="A23" s="1001"/>
      <c r="B23" s="1027"/>
      <c r="C23" s="1027"/>
      <c r="D23" s="928"/>
      <c r="E23" s="1029"/>
      <c r="F23" s="219" t="s">
        <v>206</v>
      </c>
      <c r="G23" s="935"/>
      <c r="H23" s="869"/>
      <c r="I23" s="1030">
        <f t="shared" si="0"/>
        <v>0</v>
      </c>
      <c r="J23" s="193"/>
      <c r="K23" s="657"/>
      <c r="L23" s="422"/>
      <c r="M23" s="777"/>
    </row>
    <row r="24" spans="1:13" customFormat="1" ht="58.5" customHeight="1">
      <c r="A24" s="200"/>
      <c r="B24" s="1012" t="s">
        <v>4</v>
      </c>
      <c r="C24" s="1013"/>
      <c r="D24" s="187" t="s">
        <v>60</v>
      </c>
      <c r="E24" s="774"/>
      <c r="F24" s="219" t="s">
        <v>206</v>
      </c>
      <c r="G24" s="188">
        <v>0.05</v>
      </c>
      <c r="H24" s="186">
        <v>100</v>
      </c>
      <c r="I24" s="182">
        <f t="shared" si="0"/>
        <v>44</v>
      </c>
      <c r="J24" s="193"/>
      <c r="K24" s="658">
        <v>44</v>
      </c>
      <c r="L24" s="422"/>
      <c r="M24" s="777"/>
    </row>
    <row r="25" spans="1:13" customFormat="1" ht="24.9" customHeight="1">
      <c r="A25" s="1001"/>
      <c r="B25" s="1043" t="s">
        <v>397</v>
      </c>
      <c r="C25" s="1043"/>
      <c r="D25" s="1044" t="s">
        <v>203</v>
      </c>
      <c r="E25" s="1045" t="s">
        <v>485</v>
      </c>
      <c r="F25" s="217" t="s">
        <v>186</v>
      </c>
      <c r="G25" s="935">
        <v>0.1</v>
      </c>
      <c r="H25" s="1020">
        <v>200</v>
      </c>
      <c r="I25" s="1030">
        <f t="shared" si="0"/>
        <v>53</v>
      </c>
      <c r="J25" s="193"/>
      <c r="K25" s="658">
        <v>53</v>
      </c>
      <c r="L25" s="422"/>
      <c r="M25" s="777"/>
    </row>
    <row r="26" spans="1:13" customFormat="1" ht="34.5" customHeight="1">
      <c r="A26" s="1001"/>
      <c r="B26" s="1043"/>
      <c r="C26" s="1043"/>
      <c r="D26" s="1044"/>
      <c r="E26" s="1046"/>
      <c r="F26" s="217" t="s">
        <v>206</v>
      </c>
      <c r="G26" s="935"/>
      <c r="H26" s="1020"/>
      <c r="I26" s="1030">
        <f t="shared" si="0"/>
        <v>0</v>
      </c>
      <c r="J26" s="193"/>
      <c r="K26" s="170"/>
      <c r="L26" s="422"/>
      <c r="M26" s="777"/>
    </row>
    <row r="27" spans="1:13" customFormat="1" ht="60" customHeight="1">
      <c r="A27" s="733"/>
      <c r="B27" s="1021" t="s">
        <v>524</v>
      </c>
      <c r="C27" s="1022"/>
      <c r="D27" s="731" t="s">
        <v>523</v>
      </c>
      <c r="E27" s="775" t="s">
        <v>486</v>
      </c>
      <c r="F27" s="217" t="s">
        <v>206</v>
      </c>
      <c r="G27" s="729">
        <v>0.1</v>
      </c>
      <c r="H27" s="732">
        <v>200</v>
      </c>
      <c r="I27" s="730">
        <f t="shared" si="0"/>
        <v>53</v>
      </c>
      <c r="J27" s="193"/>
      <c r="K27" s="658">
        <v>53</v>
      </c>
      <c r="L27" s="422"/>
      <c r="M27" s="777"/>
    </row>
    <row r="28" spans="1:13" s="702" customFormat="1" ht="39.9" customHeight="1">
      <c r="A28" s="1026" t="s">
        <v>509</v>
      </c>
      <c r="B28" s="1026"/>
      <c r="C28" s="1026"/>
      <c r="D28" s="1026"/>
      <c r="E28" s="1026"/>
      <c r="F28" s="1026"/>
      <c r="G28" s="1026"/>
      <c r="H28" s="1026"/>
      <c r="I28" s="1026"/>
      <c r="J28" s="701"/>
      <c r="K28" s="170"/>
      <c r="M28" s="779"/>
    </row>
    <row r="29" spans="1:13" customFormat="1" ht="69.900000000000006" customHeight="1">
      <c r="A29" s="689" t="s">
        <v>126</v>
      </c>
      <c r="B29" s="990" t="s">
        <v>115</v>
      </c>
      <c r="C29" s="991"/>
      <c r="D29" s="689" t="s">
        <v>188</v>
      </c>
      <c r="E29" s="782" t="s">
        <v>390</v>
      </c>
      <c r="F29" s="689" t="s">
        <v>80</v>
      </c>
      <c r="G29" s="689" t="s">
        <v>81</v>
      </c>
      <c r="H29" s="212" t="s">
        <v>522</v>
      </c>
      <c r="I29" s="213" t="s">
        <v>86</v>
      </c>
      <c r="M29" s="777"/>
    </row>
    <row r="30" spans="1:13" customFormat="1" ht="24.9" customHeight="1">
      <c r="A30" s="692"/>
      <c r="B30" s="1034" t="s">
        <v>602</v>
      </c>
      <c r="C30" s="1035"/>
      <c r="D30" s="1047" t="s">
        <v>601</v>
      </c>
      <c r="E30" s="1047" t="s">
        <v>521</v>
      </c>
      <c r="F30" s="700" t="s">
        <v>84</v>
      </c>
      <c r="G30" s="1047" t="s">
        <v>87</v>
      </c>
      <c r="H30" s="726">
        <v>13.5</v>
      </c>
      <c r="I30" s="695">
        <f>ROUND(K30*Belarus*(1-$B$56),2)</f>
        <v>3800</v>
      </c>
      <c r="K30" s="658">
        <v>3800</v>
      </c>
      <c r="M30" s="777"/>
    </row>
    <row r="31" spans="1:13" customFormat="1" ht="24.9" customHeight="1">
      <c r="A31" s="692"/>
      <c r="B31" s="1036"/>
      <c r="C31" s="1037"/>
      <c r="D31" s="1048"/>
      <c r="E31" s="1048"/>
      <c r="F31" s="693" t="s">
        <v>88</v>
      </c>
      <c r="G31" s="1048"/>
      <c r="H31" s="727">
        <v>20</v>
      </c>
      <c r="I31" s="696">
        <f>ROUND(K31*Belarus*(1-$B$56),2)</f>
        <v>5290</v>
      </c>
      <c r="K31" s="658">
        <v>5290</v>
      </c>
      <c r="M31" s="777"/>
    </row>
    <row r="32" spans="1:13" customFormat="1" ht="24.9" customHeight="1">
      <c r="A32" s="692"/>
      <c r="B32" s="1036"/>
      <c r="C32" s="1037"/>
      <c r="D32" s="1048"/>
      <c r="E32" s="1048"/>
      <c r="F32" s="693" t="s">
        <v>89</v>
      </c>
      <c r="G32" s="1048"/>
      <c r="H32" s="727">
        <v>24</v>
      </c>
      <c r="I32" s="697">
        <f>ROUND(K32*Belarus*(1-$B$56),2)</f>
        <v>6260</v>
      </c>
      <c r="K32" s="658">
        <v>6260</v>
      </c>
      <c r="M32" s="777"/>
    </row>
    <row r="33" spans="1:26" customFormat="1" ht="24.9" customHeight="1">
      <c r="A33" s="692"/>
      <c r="B33" s="1038"/>
      <c r="C33" s="1039"/>
      <c r="D33" s="1049"/>
      <c r="E33" s="1049"/>
      <c r="F33" s="694" t="s">
        <v>90</v>
      </c>
      <c r="G33" s="1049"/>
      <c r="H33" s="728">
        <v>26.5</v>
      </c>
      <c r="I33" s="698">
        <f>ROUND(K33*Belarus*(1-$B$56),2)</f>
        <v>6900</v>
      </c>
      <c r="K33" s="658">
        <v>6900</v>
      </c>
      <c r="M33" s="777"/>
    </row>
    <row r="34" spans="1:26" customFormat="1" ht="54.9" customHeight="1">
      <c r="A34" s="313"/>
      <c r="B34" s="1031" t="s">
        <v>218</v>
      </c>
      <c r="C34" s="1032"/>
      <c r="D34" s="1033"/>
      <c r="E34" s="758"/>
      <c r="F34" s="1040" t="s">
        <v>60</v>
      </c>
      <c r="G34" s="1041"/>
      <c r="H34" s="1042"/>
      <c r="I34" s="699">
        <f>ROUND(K34*Belarus*(1-$B$56),2)</f>
        <v>24</v>
      </c>
      <c r="K34" s="658">
        <v>24</v>
      </c>
      <c r="M34" s="777"/>
    </row>
    <row r="35" spans="1:26" customFormat="1" ht="24.9" customHeight="1">
      <c r="A35" s="1053" t="s">
        <v>248</v>
      </c>
      <c r="B35" s="1053"/>
      <c r="C35" s="1053"/>
      <c r="D35" s="770" t="s">
        <v>585</v>
      </c>
      <c r="E35" s="1"/>
      <c r="F35" s="67"/>
      <c r="G35" s="67"/>
      <c r="H35" s="67"/>
      <c r="I35" s="67"/>
      <c r="J35" s="291"/>
      <c r="K35" s="220"/>
      <c r="M35" s="777"/>
    </row>
    <row r="36" spans="1:26" customFormat="1" ht="24.9" customHeight="1">
      <c r="A36" s="1054"/>
      <c r="B36" s="1054"/>
      <c r="C36" s="1054"/>
      <c r="D36" s="770" t="s">
        <v>581</v>
      </c>
      <c r="E36" s="1"/>
      <c r="F36" s="67"/>
      <c r="G36" s="67"/>
      <c r="H36" s="67"/>
      <c r="I36" s="67"/>
      <c r="J36" s="291"/>
      <c r="K36" s="220"/>
      <c r="M36" s="777"/>
    </row>
    <row r="37" spans="1:26" customFormat="1" ht="24.9" customHeight="1">
      <c r="A37" s="1050" t="s">
        <v>599</v>
      </c>
      <c r="B37" s="1050"/>
      <c r="C37" s="1050"/>
      <c r="D37" s="770" t="s">
        <v>580</v>
      </c>
      <c r="E37" s="1"/>
      <c r="F37" s="67"/>
      <c r="G37" s="67"/>
      <c r="H37" s="67"/>
      <c r="I37" s="67"/>
      <c r="J37" s="291"/>
      <c r="K37" s="220"/>
      <c r="M37" s="777"/>
    </row>
    <row r="38" spans="1:26" customFormat="1" ht="24.9" customHeight="1">
      <c r="A38" s="1050"/>
      <c r="B38" s="1050"/>
      <c r="C38" s="1050"/>
      <c r="D38" s="770" t="s">
        <v>296</v>
      </c>
      <c r="E38" s="1"/>
      <c r="F38" s="291"/>
      <c r="G38" s="291"/>
      <c r="H38" s="291"/>
      <c r="I38" s="291"/>
      <c r="J38" s="291"/>
      <c r="K38" s="220"/>
      <c r="M38" s="777"/>
    </row>
    <row r="39" spans="1:26" customFormat="1" ht="24.9" customHeight="1">
      <c r="A39" s="1050" t="s">
        <v>587</v>
      </c>
      <c r="B39" s="1050"/>
      <c r="C39" s="1050"/>
      <c r="D39" s="770" t="s">
        <v>586</v>
      </c>
      <c r="E39" s="771"/>
      <c r="F39" s="771"/>
      <c r="G39" s="771"/>
      <c r="H39" s="771"/>
      <c r="I39" s="771"/>
      <c r="J39" s="291"/>
      <c r="K39" s="220"/>
      <c r="M39" s="777"/>
    </row>
    <row r="40" spans="1:26" customFormat="1" ht="24.9" customHeight="1">
      <c r="A40" s="1050"/>
      <c r="B40" s="1050"/>
      <c r="C40" s="1050"/>
      <c r="D40" s="1051" t="s">
        <v>598</v>
      </c>
      <c r="E40" s="1051"/>
      <c r="F40" s="1051"/>
      <c r="G40" s="1051"/>
      <c r="H40" s="1051"/>
      <c r="I40" s="1051"/>
      <c r="J40" s="291"/>
      <c r="K40" s="220"/>
      <c r="M40" s="777"/>
      <c r="Z40" s="291"/>
    </row>
    <row r="41" spans="1:26" customFormat="1" ht="24.9" customHeight="1">
      <c r="A41" s="1050"/>
      <c r="B41" s="1050"/>
      <c r="C41" s="1050"/>
      <c r="D41" s="1051"/>
      <c r="E41" s="1051"/>
      <c r="F41" s="1051"/>
      <c r="G41" s="1051"/>
      <c r="H41" s="1051"/>
      <c r="I41" s="1051"/>
      <c r="J41" s="291"/>
      <c r="K41" s="220"/>
      <c r="M41" s="777"/>
    </row>
    <row r="42" spans="1:26" customFormat="1" ht="24.9" customHeight="1" thickBot="1">
      <c r="A42" s="1052" t="s">
        <v>640</v>
      </c>
      <c r="B42" s="1052"/>
      <c r="C42" s="1052"/>
      <c r="D42" s="1052"/>
      <c r="E42" s="1052"/>
      <c r="F42" s="1052"/>
      <c r="G42" s="1052"/>
      <c r="H42" s="1052"/>
      <c r="I42" s="1052"/>
      <c r="J42" s="291"/>
      <c r="K42" s="220"/>
      <c r="M42" s="777"/>
    </row>
    <row r="43" spans="1:26" ht="69.75" customHeight="1" thickBot="1">
      <c r="A43" s="1023" t="s">
        <v>398</v>
      </c>
      <c r="B43" s="1024"/>
      <c r="C43" s="1024"/>
      <c r="D43" s="1024"/>
      <c r="E43" s="1024"/>
      <c r="F43" s="1024"/>
      <c r="G43" s="1024"/>
      <c r="H43" s="1024"/>
      <c r="I43" s="1025"/>
      <c r="J43" s="68"/>
    </row>
    <row r="44" spans="1:26" ht="78" customHeight="1">
      <c r="A44" s="290"/>
      <c r="B44" s="290"/>
      <c r="C44" s="290"/>
      <c r="D44" s="290"/>
      <c r="E44" s="753"/>
      <c r="F44" s="290"/>
      <c r="G44" s="290"/>
      <c r="H44" s="290"/>
      <c r="I44" s="290"/>
      <c r="J44" s="68"/>
    </row>
    <row r="45" spans="1:26" ht="78" customHeight="1">
      <c r="A45" s="290"/>
      <c r="B45" s="290"/>
      <c r="C45" s="290"/>
      <c r="D45" s="290"/>
      <c r="E45" s="753"/>
      <c r="F45" s="290"/>
      <c r="G45" s="290"/>
      <c r="H45" s="290"/>
      <c r="I45" s="290"/>
      <c r="J45" s="68"/>
    </row>
    <row r="46" spans="1:26" ht="78" customHeight="1">
      <c r="A46" s="290"/>
      <c r="B46" s="290"/>
      <c r="C46" s="290"/>
      <c r="D46" s="290"/>
      <c r="E46" s="753"/>
      <c r="F46" s="290"/>
      <c r="G46" s="290"/>
      <c r="H46" s="290"/>
      <c r="I46" s="290"/>
      <c r="J46" s="68"/>
    </row>
    <row r="47" spans="1:26" ht="78" customHeight="1">
      <c r="A47" s="290"/>
      <c r="B47" s="290"/>
      <c r="C47" s="290"/>
      <c r="D47" s="290"/>
      <c r="E47" s="753"/>
      <c r="F47" s="290"/>
      <c r="G47" s="290"/>
      <c r="H47" s="290"/>
      <c r="I47" s="290"/>
      <c r="J47" s="68"/>
    </row>
    <row r="48" spans="1:26" ht="78" customHeight="1">
      <c r="A48" s="290"/>
      <c r="B48" s="290"/>
      <c r="C48" s="290"/>
      <c r="D48" s="290"/>
      <c r="E48" s="753"/>
      <c r="F48" s="290"/>
      <c r="G48" s="290"/>
      <c r="H48" s="290"/>
      <c r="I48" s="290"/>
      <c r="J48" s="68"/>
    </row>
    <row r="49" spans="1:11" ht="78" customHeight="1">
      <c r="A49" s="290"/>
      <c r="B49" s="290"/>
      <c r="C49" s="290"/>
      <c r="D49" s="290"/>
      <c r="E49" s="753"/>
      <c r="F49" s="290"/>
      <c r="G49" s="290"/>
      <c r="H49" s="290"/>
      <c r="I49" s="290"/>
      <c r="J49" s="68"/>
    </row>
    <row r="50" spans="1:11" ht="78" customHeight="1">
      <c r="A50" s="290"/>
      <c r="B50" s="290"/>
      <c r="C50" s="290"/>
      <c r="D50" s="290"/>
      <c r="E50" s="753"/>
      <c r="F50" s="290"/>
      <c r="G50" s="290"/>
      <c r="H50" s="290"/>
      <c r="I50" s="290"/>
      <c r="J50" s="68"/>
    </row>
    <row r="51" spans="1:11" ht="49.5" customHeight="1">
      <c r="A51" s="251"/>
      <c r="B51" s="251"/>
      <c r="C51" s="251"/>
      <c r="D51" s="251"/>
      <c r="E51" s="757"/>
      <c r="F51" s="250"/>
      <c r="G51" s="250"/>
      <c r="H51" s="250"/>
      <c r="I51" s="250"/>
      <c r="J51" s="68"/>
    </row>
    <row r="52" spans="1:11" ht="49.5" customHeight="1">
      <c r="A52" s="251"/>
      <c r="B52" s="251"/>
      <c r="C52" s="251"/>
      <c r="D52" s="251"/>
      <c r="E52" s="757"/>
      <c r="F52" s="250"/>
      <c r="G52" s="250"/>
      <c r="H52" s="250"/>
      <c r="I52" s="250"/>
      <c r="J52" s="68"/>
    </row>
    <row r="53" spans="1:11" ht="49.5" customHeight="1">
      <c r="A53" s="251"/>
      <c r="B53" s="251"/>
      <c r="C53" s="251"/>
      <c r="D53" s="251"/>
      <c r="E53" s="757"/>
      <c r="F53" s="250"/>
      <c r="G53" s="250"/>
      <c r="H53" s="250"/>
      <c r="I53" s="250"/>
      <c r="J53" s="68"/>
    </row>
    <row r="54" spans="1:11" ht="49.5" customHeight="1">
      <c r="A54" s="293"/>
      <c r="B54" s="293"/>
      <c r="C54" s="293"/>
      <c r="D54" s="293"/>
      <c r="E54" s="757"/>
      <c r="F54" s="292"/>
      <c r="G54" s="292"/>
      <c r="H54" s="292"/>
      <c r="I54" s="292"/>
      <c r="J54" s="68"/>
    </row>
    <row r="55" spans="1:11" ht="20.399999999999999">
      <c r="B55" s="9"/>
      <c r="C55" s="9"/>
      <c r="D55" s="9"/>
      <c r="E55" s="9"/>
      <c r="F55" s="9"/>
      <c r="G55" s="9"/>
      <c r="H55" s="9"/>
      <c r="I55" s="9"/>
      <c r="J55" s="1"/>
    </row>
    <row r="56" spans="1:11" ht="61.5" customHeight="1">
      <c r="A56" s="828" t="s">
        <v>25</v>
      </c>
      <c r="B56" s="846">
        <v>0</v>
      </c>
      <c r="C56" s="847"/>
      <c r="D56" s="848"/>
      <c r="E56" s="762"/>
      <c r="F56" s="9"/>
      <c r="G56" s="9"/>
      <c r="H56" s="9"/>
      <c r="J56" s="171"/>
      <c r="K56" s="8"/>
    </row>
    <row r="57" spans="1:11" ht="20.399999999999999">
      <c r="B57" s="25"/>
      <c r="C57" s="25"/>
      <c r="D57" s="25"/>
      <c r="E57" s="25"/>
      <c r="F57" s="25"/>
      <c r="G57" s="25"/>
      <c r="H57" s="25"/>
      <c r="I57" s="25"/>
      <c r="J57" s="1"/>
    </row>
    <row r="58" spans="1:11" ht="20.399999999999999">
      <c r="B58" s="25"/>
      <c r="C58" s="25"/>
      <c r="D58" s="25"/>
      <c r="E58" s="25"/>
      <c r="F58" s="25"/>
      <c r="G58" s="25"/>
      <c r="H58" s="25"/>
      <c r="I58" s="25"/>
      <c r="J58" s="1"/>
    </row>
    <row r="59" spans="1:11" ht="20.399999999999999">
      <c r="B59" s="25"/>
      <c r="C59" s="25"/>
      <c r="D59" s="25"/>
      <c r="E59" s="25"/>
      <c r="F59" s="25"/>
      <c r="G59" s="25"/>
      <c r="H59" s="25"/>
      <c r="I59" s="25"/>
      <c r="J59" s="1"/>
    </row>
    <row r="60" spans="1:11" ht="20.399999999999999">
      <c r="B60" s="25"/>
      <c r="C60" s="25"/>
      <c r="D60" s="25"/>
      <c r="E60" s="25"/>
      <c r="F60" s="25"/>
      <c r="G60" s="25"/>
      <c r="H60" s="25"/>
      <c r="I60" s="25"/>
      <c r="J60" s="1"/>
    </row>
    <row r="61" spans="1:11" ht="20.399999999999999">
      <c r="B61" s="29"/>
      <c r="C61" s="29"/>
      <c r="D61" s="29"/>
      <c r="E61" s="29"/>
      <c r="F61" s="29"/>
      <c r="G61" s="29"/>
      <c r="H61" s="29"/>
      <c r="I61" s="29"/>
      <c r="J61" s="1"/>
    </row>
    <row r="62" spans="1:11">
      <c r="B62" s="5"/>
      <c r="C62" s="4"/>
      <c r="D62" s="4"/>
      <c r="E62" s="4"/>
      <c r="F62" s="4"/>
      <c r="G62" s="4"/>
      <c r="H62" s="4"/>
      <c r="I62" s="4"/>
      <c r="J62" s="1"/>
    </row>
    <row r="63" spans="1:11">
      <c r="B63" s="5"/>
      <c r="C63" s="4"/>
      <c r="D63" s="4"/>
      <c r="E63" s="4"/>
      <c r="F63" s="4"/>
      <c r="G63" s="4"/>
      <c r="H63" s="4"/>
      <c r="I63" s="4"/>
      <c r="J63" s="1"/>
    </row>
    <row r="64" spans="1:11">
      <c r="B64" s="7"/>
      <c r="C64" s="3"/>
      <c r="D64" s="3"/>
      <c r="E64" s="3"/>
      <c r="F64" s="3"/>
      <c r="G64" s="3"/>
      <c r="H64" s="3"/>
      <c r="I64" s="3"/>
      <c r="J64" s="1"/>
    </row>
    <row r="65" spans="2:10">
      <c r="B65" s="7"/>
      <c r="C65" s="3"/>
      <c r="D65" s="3"/>
      <c r="E65" s="3"/>
      <c r="F65" s="3"/>
      <c r="G65" s="3"/>
      <c r="H65" s="3"/>
      <c r="I65" s="3"/>
      <c r="J65" s="1"/>
    </row>
    <row r="66" spans="2:10">
      <c r="B66" s="2"/>
      <c r="J66" s="1"/>
    </row>
    <row r="67" spans="2:10">
      <c r="B67" s="2"/>
      <c r="J67" s="1"/>
    </row>
    <row r="68" spans="2:10">
      <c r="B68" s="2"/>
      <c r="J68" s="1"/>
    </row>
    <row r="69" spans="2:10">
      <c r="B69" s="2"/>
      <c r="J69" s="1"/>
    </row>
    <row r="70" spans="2:10">
      <c r="B70" s="2"/>
      <c r="J70" s="1"/>
    </row>
    <row r="71" spans="2:10">
      <c r="B71" s="2"/>
      <c r="J71" s="1"/>
    </row>
    <row r="72" spans="2:10">
      <c r="B72" s="2"/>
      <c r="J72" s="1"/>
    </row>
    <row r="73" spans="2:10">
      <c r="J73" s="1"/>
    </row>
    <row r="74" spans="2:10">
      <c r="J74" s="1"/>
    </row>
    <row r="75" spans="2:10">
      <c r="J75" s="1"/>
    </row>
    <row r="76" spans="2:10">
      <c r="J76" s="1"/>
    </row>
    <row r="77" spans="2:10">
      <c r="J77" s="1"/>
    </row>
    <row r="78" spans="2:10">
      <c r="J78" s="1"/>
    </row>
  </sheetData>
  <sheetProtection formatCells="0" formatColumns="0" formatRows="0" insertColumns="0" insertRows="0" insertHyperlinks="0" deleteColumns="0" deleteRows="0" sort="0" autoFilter="0" pivotTables="0"/>
  <mergeCells count="60">
    <mergeCell ref="A39:C41"/>
    <mergeCell ref="D40:I41"/>
    <mergeCell ref="A42:I42"/>
    <mergeCell ref="A35:C36"/>
    <mergeCell ref="A37:C38"/>
    <mergeCell ref="G25:G26"/>
    <mergeCell ref="E22:E23"/>
    <mergeCell ref="I22:I23"/>
    <mergeCell ref="I25:I26"/>
    <mergeCell ref="B34:D34"/>
    <mergeCell ref="B30:C33"/>
    <mergeCell ref="F34:H34"/>
    <mergeCell ref="B25:C26"/>
    <mergeCell ref="D25:D26"/>
    <mergeCell ref="E25:E26"/>
    <mergeCell ref="D30:D33"/>
    <mergeCell ref="E30:E33"/>
    <mergeCell ref="G30:G33"/>
    <mergeCell ref="B56:D56"/>
    <mergeCell ref="C13:C15"/>
    <mergeCell ref="G20:G21"/>
    <mergeCell ref="H20:H21"/>
    <mergeCell ref="H18:H19"/>
    <mergeCell ref="H25:H26"/>
    <mergeCell ref="B27:C27"/>
    <mergeCell ref="A43:I43"/>
    <mergeCell ref="A25:A26"/>
    <mergeCell ref="A22:A23"/>
    <mergeCell ref="A20:A21"/>
    <mergeCell ref="A28:I28"/>
    <mergeCell ref="B29:C29"/>
    <mergeCell ref="B22:C23"/>
    <mergeCell ref="D22:D23"/>
    <mergeCell ref="B20:B21"/>
    <mergeCell ref="B11:B12"/>
    <mergeCell ref="C11:C12"/>
    <mergeCell ref="H11:H12"/>
    <mergeCell ref="G22:G23"/>
    <mergeCell ref="B24:C24"/>
    <mergeCell ref="H13:H15"/>
    <mergeCell ref="H16:H17"/>
    <mergeCell ref="C16:C17"/>
    <mergeCell ref="B13:B19"/>
    <mergeCell ref="C18:C19"/>
    <mergeCell ref="C20:C21"/>
    <mergeCell ref="D20:D21"/>
    <mergeCell ref="H22:H23"/>
    <mergeCell ref="B10:C10"/>
    <mergeCell ref="A2:I2"/>
    <mergeCell ref="I3:I4"/>
    <mergeCell ref="A9:I9"/>
    <mergeCell ref="H3:H4"/>
    <mergeCell ref="B3:C4"/>
    <mergeCell ref="A3:A4"/>
    <mergeCell ref="D3:D4"/>
    <mergeCell ref="F3:F4"/>
    <mergeCell ref="G3:G4"/>
    <mergeCell ref="A5:A7"/>
    <mergeCell ref="B5:C7"/>
    <mergeCell ref="E3:E4"/>
  </mergeCells>
  <printOptions horizontalCentered="1"/>
  <pageMargins left="0" right="0" top="0" bottom="0" header="0" footer="0"/>
  <pageSetup paperSize="9" scale="39" orientation="portrait" r:id="rId1"/>
  <headerFooter scaleWithDoc="0">
    <oddFooter>&amp;R&amp;"Arial Cyr,полужирный"&amp;8стр. &amp;P из &amp;N &amp;"Arial Cyr,обычный"&amp;A</oddFooter>
  </headerFooter>
  <colBreaks count="1" manualBreakCount="1">
    <brk id="9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Y84"/>
  <sheetViews>
    <sheetView showGridLines="0" zoomScale="55" zoomScaleNormal="55" zoomScaleSheetLayoutView="55" zoomScalePageLayoutView="55" workbookViewId="0">
      <selection activeCell="T7" sqref="T7"/>
    </sheetView>
  </sheetViews>
  <sheetFormatPr defaultColWidth="9.109375" defaultRowHeight="13.2"/>
  <cols>
    <col min="1" max="1" width="24.6640625" style="1" customWidth="1"/>
    <col min="2" max="2" width="27.88671875" style="1" customWidth="1"/>
    <col min="3" max="3" width="26.88671875" style="1" customWidth="1"/>
    <col min="4" max="4" width="25.6640625" style="1" customWidth="1"/>
    <col min="5" max="6" width="15.33203125" style="1" customWidth="1"/>
    <col min="7" max="7" width="23" style="6" customWidth="1"/>
    <col min="8" max="8" width="19.109375" style="1" customWidth="1"/>
    <col min="9" max="16" width="8.88671875" style="1" customWidth="1"/>
    <col min="17" max="17" width="11.6640625" style="1" hidden="1" customWidth="1"/>
    <col min="18" max="18" width="13.33203125" style="1" customWidth="1"/>
    <col min="19" max="19" width="9.109375" style="1"/>
    <col min="20" max="20" width="15.44140625" style="1" bestFit="1" customWidth="1"/>
    <col min="21" max="21" width="9.109375" style="1"/>
    <col min="22" max="22" width="17.33203125" style="1" bestFit="1" customWidth="1"/>
    <col min="23" max="23" width="9.109375" style="1"/>
    <col min="24" max="24" width="17.33203125" style="1" bestFit="1" customWidth="1"/>
    <col min="25" max="16384" width="9.109375" style="1"/>
  </cols>
  <sheetData>
    <row r="1" spans="1:25" ht="75.75" customHeight="1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</row>
    <row r="2" spans="1:25" ht="33" customHeight="1">
      <c r="A2" s="9"/>
      <c r="B2" s="9"/>
      <c r="C2" s="9"/>
      <c r="D2" s="865" t="s">
        <v>225</v>
      </c>
      <c r="E2" s="865"/>
      <c r="F2" s="865"/>
      <c r="G2" s="865"/>
      <c r="H2" s="865"/>
      <c r="K2" s="101"/>
      <c r="L2" s="101"/>
      <c r="M2" s="101"/>
      <c r="N2" s="301" t="s">
        <v>199</v>
      </c>
      <c r="O2" s="1057">
        <v>43244</v>
      </c>
      <c r="P2" s="1057"/>
      <c r="Q2" s="9"/>
    </row>
    <row r="3" spans="1:25" ht="81" customHeight="1">
      <c r="A3" s="1058" t="s">
        <v>126</v>
      </c>
      <c r="B3" s="1058" t="s">
        <v>115</v>
      </c>
      <c r="C3" s="1058" t="s">
        <v>166</v>
      </c>
      <c r="D3" s="1058" t="s">
        <v>7</v>
      </c>
      <c r="E3" s="1058"/>
      <c r="F3" s="1058"/>
      <c r="G3" s="1058"/>
      <c r="H3" s="1058"/>
      <c r="I3" s="1058" t="s">
        <v>44</v>
      </c>
      <c r="J3" s="1058"/>
      <c r="K3" s="1058"/>
      <c r="L3" s="1058"/>
      <c r="M3" s="1058"/>
      <c r="N3" s="1058"/>
      <c r="O3" s="1058"/>
      <c r="P3" s="1058"/>
      <c r="Q3" s="9"/>
    </row>
    <row r="4" spans="1:25" ht="20.25" customHeight="1">
      <c r="A4" s="1058"/>
      <c r="B4" s="1058"/>
      <c r="C4" s="1058"/>
      <c r="D4" s="1058"/>
      <c r="E4" s="1058"/>
      <c r="F4" s="1058"/>
      <c r="G4" s="1058"/>
      <c r="H4" s="1058"/>
      <c r="I4" s="1058" t="s">
        <v>140</v>
      </c>
      <c r="J4" s="1058"/>
      <c r="K4" s="1058"/>
      <c r="L4" s="1058"/>
      <c r="M4" s="1058"/>
      <c r="N4" s="1058"/>
      <c r="O4" s="1058"/>
      <c r="P4" s="1058"/>
      <c r="Q4" s="9"/>
    </row>
    <row r="5" spans="1:25" ht="21.6" customHeight="1">
      <c r="A5" s="1096"/>
      <c r="B5" s="1097" t="s">
        <v>610</v>
      </c>
      <c r="C5" s="1098">
        <v>2</v>
      </c>
      <c r="D5" s="1101" t="s">
        <v>614</v>
      </c>
      <c r="E5" s="1101"/>
      <c r="F5" s="1101"/>
      <c r="G5" s="1101"/>
      <c r="H5" s="1101"/>
      <c r="I5" s="1102" t="s">
        <v>103</v>
      </c>
      <c r="J5" s="1103"/>
      <c r="K5" s="1103"/>
      <c r="L5" s="1103"/>
      <c r="M5" s="1103" t="s">
        <v>104</v>
      </c>
      <c r="N5" s="1103"/>
      <c r="O5" s="1103"/>
      <c r="P5" s="1104"/>
      <c r="Q5" s="9"/>
    </row>
    <row r="6" spans="1:25" ht="21.6" customHeight="1">
      <c r="A6" s="1096"/>
      <c r="B6" s="1097"/>
      <c r="C6" s="1099"/>
      <c r="D6" s="1101"/>
      <c r="E6" s="1101"/>
      <c r="F6" s="1101"/>
      <c r="G6" s="1101"/>
      <c r="H6" s="1101"/>
      <c r="I6" s="1105" t="s">
        <v>102</v>
      </c>
      <c r="J6" s="1106"/>
      <c r="K6" s="1106"/>
      <c r="L6" s="1106"/>
      <c r="M6" s="1106"/>
      <c r="N6" s="1106"/>
      <c r="O6" s="1106"/>
      <c r="P6" s="1107"/>
      <c r="Q6" s="9"/>
    </row>
    <row r="7" spans="1:25" ht="21.6" customHeight="1">
      <c r="A7" s="1096"/>
      <c r="B7" s="1097"/>
      <c r="C7" s="1099"/>
      <c r="D7" s="1101"/>
      <c r="E7" s="1101"/>
      <c r="F7" s="1101"/>
      <c r="G7" s="1101"/>
      <c r="H7" s="1101"/>
      <c r="I7" s="1108">
        <v>2500</v>
      </c>
      <c r="J7" s="1056"/>
      <c r="K7" s="1055">
        <v>3000</v>
      </c>
      <c r="L7" s="1056"/>
      <c r="M7" s="1055">
        <v>2500</v>
      </c>
      <c r="N7" s="1056"/>
      <c r="O7" s="1055">
        <v>3000</v>
      </c>
      <c r="P7" s="1078"/>
      <c r="Q7" s="9"/>
    </row>
    <row r="8" spans="1:25" ht="60" customHeight="1">
      <c r="A8" s="1096"/>
      <c r="B8" s="1097"/>
      <c r="C8" s="1100"/>
      <c r="D8" s="1101"/>
      <c r="E8" s="1101"/>
      <c r="F8" s="1101"/>
      <c r="G8" s="1101"/>
      <c r="H8" s="1101"/>
      <c r="I8" s="1073">
        <f>(I23*2+I31+I45*2+I55*44)/2.5</f>
        <v>672.8</v>
      </c>
      <c r="J8" s="1079"/>
      <c r="K8" s="1076">
        <f>(I23*2+I33+I45*2+I55*44)/2.5</f>
        <v>732</v>
      </c>
      <c r="L8" s="1080"/>
      <c r="M8" s="1076">
        <f>(I25*2+I32+I46*2+I55*44)/2.5</f>
        <v>977.2</v>
      </c>
      <c r="N8" s="1079"/>
      <c r="O8" s="1076">
        <f>(I25*2+I34+I46*2+I55*44)/2.5</f>
        <v>1063.5999999999999</v>
      </c>
      <c r="P8" s="1081"/>
      <c r="Q8" s="9"/>
      <c r="R8" s="807"/>
      <c r="S8" s="807"/>
      <c r="T8" s="807"/>
      <c r="U8" s="807"/>
      <c r="V8" s="807"/>
      <c r="W8" s="807"/>
      <c r="X8" s="807"/>
      <c r="Y8" s="193"/>
    </row>
    <row r="9" spans="1:25" ht="20.25" customHeight="1">
      <c r="A9" s="1082"/>
      <c r="B9" s="1083"/>
      <c r="C9" s="1083"/>
      <c r="D9" s="1083"/>
      <c r="E9" s="1083"/>
      <c r="F9" s="1083"/>
      <c r="G9" s="1083"/>
      <c r="H9" s="1084"/>
      <c r="I9" s="1088" t="s">
        <v>102</v>
      </c>
      <c r="J9" s="1089"/>
      <c r="K9" s="1089"/>
      <c r="L9" s="1089"/>
      <c r="M9" s="1089"/>
      <c r="N9" s="1089"/>
      <c r="O9" s="1089"/>
      <c r="P9" s="1090"/>
      <c r="Q9" s="9"/>
      <c r="R9" s="807"/>
      <c r="S9" s="807"/>
      <c r="T9" s="807"/>
      <c r="U9" s="807"/>
      <c r="V9" s="807"/>
      <c r="W9" s="807"/>
      <c r="X9" s="807"/>
      <c r="Y9" s="193"/>
    </row>
    <row r="10" spans="1:25" ht="20.399999999999999">
      <c r="A10" s="1085"/>
      <c r="B10" s="1086"/>
      <c r="C10" s="1086"/>
      <c r="D10" s="1086"/>
      <c r="E10" s="1086"/>
      <c r="F10" s="1086"/>
      <c r="G10" s="1086"/>
      <c r="H10" s="1087"/>
      <c r="I10" s="1091">
        <v>2500</v>
      </c>
      <c r="J10" s="1092"/>
      <c r="K10" s="1092"/>
      <c r="L10" s="1093"/>
      <c r="M10" s="1094">
        <v>3000</v>
      </c>
      <c r="N10" s="1092"/>
      <c r="O10" s="1092"/>
      <c r="P10" s="1095"/>
      <c r="Q10" s="9"/>
      <c r="R10" s="807"/>
      <c r="S10" s="807"/>
      <c r="T10" s="807"/>
      <c r="U10" s="807"/>
      <c r="V10" s="807"/>
      <c r="W10" s="807"/>
      <c r="X10" s="807"/>
      <c r="Y10" s="193"/>
    </row>
    <row r="11" spans="1:25" ht="60" customHeight="1">
      <c r="A11" s="1059"/>
      <c r="B11" s="1061" t="s">
        <v>611</v>
      </c>
      <c r="C11" s="515">
        <v>1.65</v>
      </c>
      <c r="D11" s="1062" t="s">
        <v>8</v>
      </c>
      <c r="E11" s="1063"/>
      <c r="F11" s="1063"/>
      <c r="G11" s="1063"/>
      <c r="H11" s="1064"/>
      <c r="I11" s="1068">
        <f>(I21*3+I32+I39*2+I47*2+I55*26)/2.5</f>
        <v>2016</v>
      </c>
      <c r="J11" s="1069"/>
      <c r="K11" s="1069"/>
      <c r="L11" s="1070"/>
      <c r="M11" s="1071">
        <f>(I21*3+I34+I39*2+I47*2+I55*26)/2.5</f>
        <v>2102.4</v>
      </c>
      <c r="N11" s="1069"/>
      <c r="O11" s="1069"/>
      <c r="P11" s="1072"/>
      <c r="Q11" s="9"/>
      <c r="R11" s="807"/>
      <c r="S11" s="807"/>
      <c r="T11" s="807"/>
      <c r="U11" s="807"/>
      <c r="V11" s="807"/>
      <c r="W11" s="807"/>
      <c r="X11" s="807"/>
      <c r="Y11" s="193"/>
    </row>
    <row r="12" spans="1:25" ht="60" customHeight="1">
      <c r="A12" s="1060"/>
      <c r="B12" s="1060"/>
      <c r="C12" s="516">
        <v>2</v>
      </c>
      <c r="D12" s="1065"/>
      <c r="E12" s="1066"/>
      <c r="F12" s="1066"/>
      <c r="G12" s="1066"/>
      <c r="H12" s="1067"/>
      <c r="I12" s="1073">
        <f>(I22*3+I32+I39*2+I47*2+I55*26)/2.5</f>
        <v>2248.8000000000002</v>
      </c>
      <c r="J12" s="1074"/>
      <c r="K12" s="1074"/>
      <c r="L12" s="1075"/>
      <c r="M12" s="1076">
        <f>(I22*3+I34+I39*2+I47*2+I55*26)/2.5</f>
        <v>2335.1999999999998</v>
      </c>
      <c r="N12" s="1074"/>
      <c r="O12" s="1074"/>
      <c r="P12" s="1077"/>
      <c r="Q12" s="9"/>
      <c r="R12" s="807"/>
      <c r="S12" s="807"/>
      <c r="T12" s="807"/>
      <c r="U12" s="807"/>
      <c r="V12" s="807"/>
      <c r="W12" s="807"/>
      <c r="X12" s="807"/>
      <c r="Y12" s="193"/>
    </row>
    <row r="13" spans="1:25" ht="21">
      <c r="A13" s="1121"/>
      <c r="B13" s="1121"/>
      <c r="C13" s="1121"/>
      <c r="D13" s="1121"/>
      <c r="E13" s="1121"/>
      <c r="F13" s="1121"/>
      <c r="G13" s="1121"/>
      <c r="H13" s="1121"/>
      <c r="I13" s="1122" t="s">
        <v>146</v>
      </c>
      <c r="J13" s="1122"/>
      <c r="K13" s="1122"/>
      <c r="L13" s="1122"/>
      <c r="M13" s="1122"/>
      <c r="N13" s="1122"/>
      <c r="O13" s="1122"/>
      <c r="P13" s="1123"/>
      <c r="Q13" s="9"/>
      <c r="R13" s="807"/>
      <c r="S13" s="807"/>
      <c r="T13" s="807"/>
      <c r="U13" s="807"/>
      <c r="V13" s="807"/>
      <c r="W13" s="807"/>
      <c r="X13" s="807"/>
      <c r="Y13" s="193"/>
    </row>
    <row r="14" spans="1:25" ht="20.399999999999999">
      <c r="A14" s="1121"/>
      <c r="B14" s="1121"/>
      <c r="C14" s="1121"/>
      <c r="D14" s="1121"/>
      <c r="E14" s="1121"/>
      <c r="F14" s="1121"/>
      <c r="G14" s="1121"/>
      <c r="H14" s="1121"/>
      <c r="I14" s="1124">
        <v>2500</v>
      </c>
      <c r="J14" s="1124"/>
      <c r="K14" s="1124"/>
      <c r="L14" s="1125"/>
      <c r="M14" s="1126">
        <v>3000</v>
      </c>
      <c r="N14" s="1124"/>
      <c r="O14" s="1124"/>
      <c r="P14" s="1127"/>
      <c r="Q14" s="9"/>
      <c r="R14" s="807"/>
      <c r="S14" s="807"/>
      <c r="T14" s="807"/>
      <c r="U14" s="807"/>
      <c r="V14" s="807"/>
      <c r="W14" s="807"/>
      <c r="X14" s="807"/>
      <c r="Y14" s="193"/>
    </row>
    <row r="15" spans="1:25" ht="60" customHeight="1">
      <c r="A15" s="1128"/>
      <c r="B15" s="1129" t="s">
        <v>612</v>
      </c>
      <c r="C15" s="39">
        <v>1.65</v>
      </c>
      <c r="D15" s="1130" t="s">
        <v>223</v>
      </c>
      <c r="E15" s="1130"/>
      <c r="F15" s="1130"/>
      <c r="G15" s="1130"/>
      <c r="H15" s="1130"/>
      <c r="I15" s="1068">
        <f>(I21*3+I39*2+I41*2+I48+I55*27)/2.5</f>
        <v>1980.8</v>
      </c>
      <c r="J15" s="1119"/>
      <c r="K15" s="1119"/>
      <c r="L15" s="1119"/>
      <c r="M15" s="1071">
        <f>(I21*3+I39*2+I42*2+I48+I55*27)/2.5</f>
        <v>2072.8000000000002</v>
      </c>
      <c r="N15" s="1119"/>
      <c r="O15" s="1119"/>
      <c r="P15" s="1120"/>
      <c r="Q15" s="9"/>
      <c r="R15" s="807"/>
      <c r="S15" s="807"/>
      <c r="T15" s="807"/>
      <c r="U15" s="807"/>
      <c r="V15" s="807"/>
      <c r="W15" s="807"/>
      <c r="X15" s="807"/>
      <c r="Y15" s="193"/>
    </row>
    <row r="16" spans="1:25" ht="60" customHeight="1">
      <c r="A16" s="1128"/>
      <c r="B16" s="1129"/>
      <c r="C16" s="96">
        <v>2</v>
      </c>
      <c r="D16" s="1130"/>
      <c r="E16" s="1130"/>
      <c r="F16" s="1130"/>
      <c r="G16" s="1130"/>
      <c r="H16" s="1130"/>
      <c r="I16" s="1073">
        <f>(I22*3+I39*2+I41*2+I48+I55*27)/2.5</f>
        <v>2213.6</v>
      </c>
      <c r="J16" s="1079"/>
      <c r="K16" s="1079"/>
      <c r="L16" s="1079"/>
      <c r="M16" s="1076">
        <f>(I22*3+I39*2+I42*2+I48+I55*27)/2.5</f>
        <v>2305.6</v>
      </c>
      <c r="N16" s="1079"/>
      <c r="O16" s="1079"/>
      <c r="P16" s="1081"/>
      <c r="Q16" s="9"/>
      <c r="R16" s="807"/>
      <c r="S16" s="807"/>
      <c r="T16" s="807"/>
      <c r="U16" s="807"/>
      <c r="V16" s="807"/>
      <c r="W16" s="807"/>
      <c r="X16" s="807"/>
      <c r="Y16" s="193"/>
    </row>
    <row r="17" spans="1:25" ht="65.099999999999994" customHeight="1">
      <c r="A17" s="1109"/>
      <c r="B17" s="1111" t="s">
        <v>613</v>
      </c>
      <c r="C17" s="166">
        <v>2</v>
      </c>
      <c r="D17" s="1113" t="s">
        <v>9</v>
      </c>
      <c r="E17" s="1114"/>
      <c r="F17" s="1114"/>
      <c r="G17" s="1114"/>
      <c r="H17" s="1115"/>
      <c r="I17" s="1068">
        <f>(I21*3+I39*3+I40+I41*2+I48+I55*33)/2.5</f>
        <v>2664.4</v>
      </c>
      <c r="J17" s="1119"/>
      <c r="K17" s="1119"/>
      <c r="L17" s="1119"/>
      <c r="M17" s="1071">
        <f>(I21*3+I39*3+I40+I42*2+I48+I55*36)/2.5</f>
        <v>2761.2</v>
      </c>
      <c r="N17" s="1119"/>
      <c r="O17" s="1119"/>
      <c r="P17" s="1120"/>
      <c r="Q17" s="9"/>
      <c r="R17" s="807"/>
      <c r="S17" s="807"/>
      <c r="T17" s="807"/>
      <c r="U17" s="807"/>
      <c r="V17" s="807"/>
      <c r="W17" s="807"/>
      <c r="X17" s="807"/>
      <c r="Y17" s="193"/>
    </row>
    <row r="18" spans="1:25" ht="65.099999999999994" customHeight="1">
      <c r="A18" s="1110"/>
      <c r="B18" s="1112"/>
      <c r="C18" s="167">
        <v>2.4</v>
      </c>
      <c r="D18" s="1116"/>
      <c r="E18" s="1117"/>
      <c r="F18" s="1117"/>
      <c r="G18" s="1117"/>
      <c r="H18" s="1118"/>
      <c r="I18" s="1073">
        <f>(I22*3+I39*3+I40+I34+I41*2+I51*2+I55*39)/2.5</f>
        <v>3429.2</v>
      </c>
      <c r="J18" s="1079"/>
      <c r="K18" s="1079"/>
      <c r="L18" s="1079"/>
      <c r="M18" s="1076">
        <f>(I22*3+I39*3+I40+I34+I42*2+I51*2+I55*43)/2.5</f>
        <v>3527.6</v>
      </c>
      <c r="N18" s="1079"/>
      <c r="O18" s="1079"/>
      <c r="P18" s="1081"/>
      <c r="Q18" s="9"/>
      <c r="R18" s="807"/>
      <c r="S18" s="807"/>
      <c r="T18" s="807"/>
      <c r="U18" s="807"/>
      <c r="V18" s="807"/>
      <c r="W18" s="807"/>
      <c r="X18" s="807"/>
      <c r="Y18" s="193"/>
    </row>
    <row r="19" spans="1:25" ht="28.2">
      <c r="A19" s="1131" t="s">
        <v>237</v>
      </c>
      <c r="B19" s="1131"/>
      <c r="C19" s="1131"/>
      <c r="D19" s="1131"/>
      <c r="E19" s="1131"/>
      <c r="F19" s="1131"/>
      <c r="G19" s="1131"/>
      <c r="H19" s="1131"/>
      <c r="I19" s="1131"/>
      <c r="J19" s="1131"/>
      <c r="K19" s="1131"/>
      <c r="L19" s="1131"/>
      <c r="M19" s="1131"/>
      <c r="N19" s="1131"/>
      <c r="O19" s="1131"/>
      <c r="P19" s="1131"/>
      <c r="Q19" s="9"/>
    </row>
    <row r="20" spans="1:25" ht="55.5" customHeight="1">
      <c r="A20" s="831" t="s">
        <v>126</v>
      </c>
      <c r="B20" s="1132" t="s">
        <v>115</v>
      </c>
      <c r="C20" s="1132"/>
      <c r="D20" s="831" t="s">
        <v>167</v>
      </c>
      <c r="E20" s="831" t="s">
        <v>168</v>
      </c>
      <c r="F20" s="831" t="s">
        <v>48</v>
      </c>
      <c r="G20" s="831" t="s">
        <v>76</v>
      </c>
      <c r="H20" s="831" t="s">
        <v>169</v>
      </c>
      <c r="I20" s="1132" t="s">
        <v>170</v>
      </c>
      <c r="J20" s="1132"/>
      <c r="K20" s="1132"/>
      <c r="L20" s="1132"/>
      <c r="M20" s="1132"/>
      <c r="N20" s="1132"/>
      <c r="O20" s="1132"/>
      <c r="P20" s="1132"/>
      <c r="Q20" s="149" t="s">
        <v>35</v>
      </c>
    </row>
    <row r="21" spans="1:25" ht="20.399999999999999">
      <c r="A21" s="1133"/>
      <c r="B21" s="1129" t="s">
        <v>122</v>
      </c>
      <c r="C21" s="1129"/>
      <c r="D21" s="20" t="s">
        <v>77</v>
      </c>
      <c r="E21" s="1134">
        <v>100</v>
      </c>
      <c r="F21" s="512">
        <v>5.9</v>
      </c>
      <c r="G21" s="1136" t="s">
        <v>58</v>
      </c>
      <c r="H21" s="1138">
        <v>0.5</v>
      </c>
      <c r="I21" s="1140">
        <f t="shared" ref="I21:I42" si="0">ROUND(Q21*Belarus*(1-$B$70),2)</f>
        <v>837</v>
      </c>
      <c r="J21" s="1140"/>
      <c r="K21" s="1140"/>
      <c r="L21" s="1140"/>
      <c r="M21" s="1140"/>
      <c r="N21" s="1140"/>
      <c r="O21" s="1140"/>
      <c r="P21" s="1140"/>
      <c r="Q21" s="158">
        <v>837</v>
      </c>
      <c r="R21" s="422"/>
      <c r="S21" s="9"/>
    </row>
    <row r="22" spans="1:25" ht="20.399999999999999">
      <c r="A22" s="1133"/>
      <c r="B22" s="1129"/>
      <c r="C22" s="1129"/>
      <c r="D22" s="21" t="s">
        <v>95</v>
      </c>
      <c r="E22" s="1135"/>
      <c r="F22" s="513">
        <v>7.3</v>
      </c>
      <c r="G22" s="1137"/>
      <c r="H22" s="1139"/>
      <c r="I22" s="1141">
        <f t="shared" si="0"/>
        <v>1031</v>
      </c>
      <c r="J22" s="1141"/>
      <c r="K22" s="1141"/>
      <c r="L22" s="1141"/>
      <c r="M22" s="1141"/>
      <c r="N22" s="1141"/>
      <c r="O22" s="1141"/>
      <c r="P22" s="1141"/>
      <c r="Q22" s="158">
        <v>1031</v>
      </c>
      <c r="R22" s="422"/>
      <c r="S22" s="9"/>
    </row>
    <row r="23" spans="1:25" ht="20.399999999999999">
      <c r="A23" s="1133"/>
      <c r="B23" s="1129" t="s">
        <v>96</v>
      </c>
      <c r="C23" s="1129"/>
      <c r="D23" s="20" t="s">
        <v>97</v>
      </c>
      <c r="E23" s="1134">
        <v>180</v>
      </c>
      <c r="F23" s="512">
        <v>2.4500000000000002</v>
      </c>
      <c r="G23" s="1142" t="s">
        <v>98</v>
      </c>
      <c r="H23" s="1143">
        <v>1</v>
      </c>
      <c r="I23" s="1144">
        <f t="shared" si="0"/>
        <v>330</v>
      </c>
      <c r="J23" s="1145"/>
      <c r="K23" s="1145"/>
      <c r="L23" s="1145"/>
      <c r="M23" s="1145"/>
      <c r="N23" s="1145"/>
      <c r="O23" s="1145"/>
      <c r="P23" s="1146"/>
      <c r="Q23" s="158">
        <v>330</v>
      </c>
      <c r="R23" s="422"/>
      <c r="S23" s="9"/>
    </row>
    <row r="24" spans="1:25" ht="20.399999999999999">
      <c r="A24" s="1133"/>
      <c r="B24" s="1129"/>
      <c r="C24" s="1129"/>
      <c r="D24" s="21" t="s">
        <v>99</v>
      </c>
      <c r="E24" s="1135"/>
      <c r="F24" s="513">
        <v>2.94</v>
      </c>
      <c r="G24" s="1142"/>
      <c r="H24" s="1143"/>
      <c r="I24" s="1147">
        <f t="shared" si="0"/>
        <v>396</v>
      </c>
      <c r="J24" s="1148"/>
      <c r="K24" s="1148"/>
      <c r="L24" s="1148"/>
      <c r="M24" s="1148"/>
      <c r="N24" s="1148"/>
      <c r="O24" s="1148"/>
      <c r="P24" s="1149"/>
      <c r="Q24" s="158">
        <v>396</v>
      </c>
      <c r="R24" s="422"/>
      <c r="S24" s="9"/>
    </row>
    <row r="25" spans="1:25" ht="20.399999999999999">
      <c r="A25" s="1133"/>
      <c r="B25" s="1129"/>
      <c r="C25" s="1129"/>
      <c r="D25" s="22" t="s">
        <v>97</v>
      </c>
      <c r="E25" s="1134">
        <v>180</v>
      </c>
      <c r="F25" s="23">
        <v>2.4500000000000002</v>
      </c>
      <c r="G25" s="1142" t="s">
        <v>123</v>
      </c>
      <c r="H25" s="1143"/>
      <c r="I25" s="1144">
        <f t="shared" si="0"/>
        <v>494</v>
      </c>
      <c r="J25" s="1145"/>
      <c r="K25" s="1145"/>
      <c r="L25" s="1145"/>
      <c r="M25" s="1145"/>
      <c r="N25" s="1145"/>
      <c r="O25" s="1145"/>
      <c r="P25" s="1146"/>
      <c r="Q25" s="158">
        <v>494</v>
      </c>
      <c r="R25" s="422"/>
      <c r="S25" s="9"/>
    </row>
    <row r="26" spans="1:25" ht="20.399999999999999">
      <c r="A26" s="1133"/>
      <c r="B26" s="1129"/>
      <c r="C26" s="1129"/>
      <c r="D26" s="21" t="s">
        <v>99</v>
      </c>
      <c r="E26" s="1135"/>
      <c r="F26" s="513">
        <v>2.94</v>
      </c>
      <c r="G26" s="1142"/>
      <c r="H26" s="1143"/>
      <c r="I26" s="1147">
        <f t="shared" si="0"/>
        <v>576</v>
      </c>
      <c r="J26" s="1148"/>
      <c r="K26" s="1148"/>
      <c r="L26" s="1148"/>
      <c r="M26" s="1148"/>
      <c r="N26" s="1148"/>
      <c r="O26" s="1148"/>
      <c r="P26" s="1149"/>
      <c r="Q26" s="158">
        <v>576</v>
      </c>
      <c r="R26" s="422"/>
      <c r="S26" s="9"/>
    </row>
    <row r="27" spans="1:25" ht="24.9" customHeight="1">
      <c r="A27" s="1109"/>
      <c r="B27" s="1206" t="s">
        <v>603</v>
      </c>
      <c r="C27" s="1207"/>
      <c r="D27" s="1210" t="s">
        <v>100</v>
      </c>
      <c r="E27" s="1210">
        <v>96</v>
      </c>
      <c r="F27" s="1212">
        <v>6.84</v>
      </c>
      <c r="G27" s="788" t="s">
        <v>98</v>
      </c>
      <c r="H27" s="1214">
        <v>1.4</v>
      </c>
      <c r="I27" s="1216">
        <f t="shared" si="0"/>
        <v>857</v>
      </c>
      <c r="J27" s="1217"/>
      <c r="K27" s="1217"/>
      <c r="L27" s="1217"/>
      <c r="M27" s="1217"/>
      <c r="N27" s="1217"/>
      <c r="O27" s="1217"/>
      <c r="P27" s="1218"/>
      <c r="Q27" s="158">
        <v>857</v>
      </c>
      <c r="R27" s="422"/>
      <c r="S27" s="9"/>
    </row>
    <row r="28" spans="1:25" ht="24.9" customHeight="1">
      <c r="A28" s="1195"/>
      <c r="B28" s="1208"/>
      <c r="C28" s="1209"/>
      <c r="D28" s="1211"/>
      <c r="E28" s="1211"/>
      <c r="F28" s="1213"/>
      <c r="G28" s="789" t="s">
        <v>123</v>
      </c>
      <c r="H28" s="1215"/>
      <c r="I28" s="1199">
        <f t="shared" si="0"/>
        <v>1204</v>
      </c>
      <c r="J28" s="1200"/>
      <c r="K28" s="1200"/>
      <c r="L28" s="1200"/>
      <c r="M28" s="1200"/>
      <c r="N28" s="1200"/>
      <c r="O28" s="1200"/>
      <c r="P28" s="1201"/>
      <c r="Q28" s="158">
        <v>1204</v>
      </c>
      <c r="R28" s="422"/>
      <c r="S28" s="9"/>
    </row>
    <row r="29" spans="1:25" ht="20.25" customHeight="1">
      <c r="A29" s="1195"/>
      <c r="B29" s="1150" t="s">
        <v>45</v>
      </c>
      <c r="C29" s="1151"/>
      <c r="D29" s="1154" t="s">
        <v>130</v>
      </c>
      <c r="E29" s="1154">
        <v>96</v>
      </c>
      <c r="F29" s="1156">
        <v>5.42</v>
      </c>
      <c r="G29" s="113" t="s">
        <v>98</v>
      </c>
      <c r="H29" s="1167">
        <v>1.4</v>
      </c>
      <c r="I29" s="1144">
        <f t="shared" si="0"/>
        <v>622</v>
      </c>
      <c r="J29" s="1145"/>
      <c r="K29" s="1145"/>
      <c r="L29" s="1145"/>
      <c r="M29" s="1145"/>
      <c r="N29" s="1145"/>
      <c r="O29" s="1145"/>
      <c r="P29" s="1146"/>
      <c r="Q29" s="158">
        <v>622</v>
      </c>
      <c r="R29" s="422"/>
      <c r="S29" s="9"/>
    </row>
    <row r="30" spans="1:25" ht="20.399999999999999">
      <c r="A30" s="1195"/>
      <c r="B30" s="1150"/>
      <c r="C30" s="1151"/>
      <c r="D30" s="1155"/>
      <c r="E30" s="1154"/>
      <c r="F30" s="1157"/>
      <c r="G30" s="114" t="s">
        <v>123</v>
      </c>
      <c r="H30" s="1168"/>
      <c r="I30" s="1147">
        <f t="shared" si="0"/>
        <v>888</v>
      </c>
      <c r="J30" s="1148"/>
      <c r="K30" s="1148"/>
      <c r="L30" s="1148"/>
      <c r="M30" s="1148"/>
      <c r="N30" s="1148"/>
      <c r="O30" s="1148"/>
      <c r="P30" s="1149"/>
      <c r="Q30" s="158">
        <v>888</v>
      </c>
      <c r="R30" s="422"/>
      <c r="S30" s="9"/>
    </row>
    <row r="31" spans="1:25" ht="20.399999999999999">
      <c r="A31" s="1195"/>
      <c r="B31" s="1150"/>
      <c r="C31" s="1151"/>
      <c r="D31" s="1158" t="s">
        <v>100</v>
      </c>
      <c r="E31" s="1154"/>
      <c r="F31" s="1159">
        <v>6.78</v>
      </c>
      <c r="G31" s="113" t="s">
        <v>98</v>
      </c>
      <c r="H31" s="1168"/>
      <c r="I31" s="1144">
        <f t="shared" si="0"/>
        <v>740</v>
      </c>
      <c r="J31" s="1145"/>
      <c r="K31" s="1145"/>
      <c r="L31" s="1145"/>
      <c r="M31" s="1145"/>
      <c r="N31" s="1145"/>
      <c r="O31" s="1145"/>
      <c r="P31" s="1146"/>
      <c r="Q31" s="158">
        <v>740</v>
      </c>
      <c r="R31" s="422"/>
      <c r="S31" s="9"/>
    </row>
    <row r="32" spans="1:25" ht="20.399999999999999">
      <c r="A32" s="1195"/>
      <c r="B32" s="1150"/>
      <c r="C32" s="1151"/>
      <c r="D32" s="1158"/>
      <c r="E32" s="1154"/>
      <c r="F32" s="1159"/>
      <c r="G32" s="114" t="s">
        <v>123</v>
      </c>
      <c r="H32" s="1168"/>
      <c r="I32" s="1147">
        <f t="shared" si="0"/>
        <v>1071</v>
      </c>
      <c r="J32" s="1148"/>
      <c r="K32" s="1148"/>
      <c r="L32" s="1148"/>
      <c r="M32" s="1148"/>
      <c r="N32" s="1148"/>
      <c r="O32" s="1148"/>
      <c r="P32" s="1149"/>
      <c r="Q32" s="158">
        <v>1071</v>
      </c>
      <c r="R32" s="422"/>
      <c r="S32" s="9"/>
    </row>
    <row r="33" spans="1:19" ht="20.399999999999999">
      <c r="A33" s="1195"/>
      <c r="B33" s="1150"/>
      <c r="C33" s="1151"/>
      <c r="D33" s="1158" t="s">
        <v>101</v>
      </c>
      <c r="E33" s="1154"/>
      <c r="F33" s="1159">
        <v>8.1300000000000008</v>
      </c>
      <c r="G33" s="113" t="s">
        <v>98</v>
      </c>
      <c r="H33" s="1168"/>
      <c r="I33" s="1144">
        <f t="shared" si="0"/>
        <v>888</v>
      </c>
      <c r="J33" s="1145"/>
      <c r="K33" s="1145"/>
      <c r="L33" s="1145"/>
      <c r="M33" s="1145"/>
      <c r="N33" s="1145"/>
      <c r="O33" s="1145"/>
      <c r="P33" s="1146"/>
      <c r="Q33" s="158">
        <v>888</v>
      </c>
      <c r="R33" s="422"/>
      <c r="S33" s="9"/>
    </row>
    <row r="34" spans="1:19" ht="20.399999999999999">
      <c r="A34" s="1195"/>
      <c r="B34" s="1150"/>
      <c r="C34" s="1151"/>
      <c r="D34" s="1158"/>
      <c r="E34" s="1154"/>
      <c r="F34" s="1159"/>
      <c r="G34" s="505" t="s">
        <v>123</v>
      </c>
      <c r="H34" s="1169"/>
      <c r="I34" s="1147">
        <f t="shared" si="0"/>
        <v>1287</v>
      </c>
      <c r="J34" s="1148"/>
      <c r="K34" s="1148"/>
      <c r="L34" s="1148"/>
      <c r="M34" s="1148"/>
      <c r="N34" s="1148"/>
      <c r="O34" s="1148"/>
      <c r="P34" s="1149"/>
      <c r="Q34" s="158">
        <v>1287</v>
      </c>
      <c r="R34" s="422"/>
      <c r="S34" s="9"/>
    </row>
    <row r="35" spans="1:19" ht="20.25" customHeight="1">
      <c r="A35" s="1195"/>
      <c r="B35" s="1150"/>
      <c r="C35" s="1151"/>
      <c r="D35" s="1160" t="s">
        <v>204</v>
      </c>
      <c r="E35" s="1154"/>
      <c r="F35" s="1156">
        <v>11.64</v>
      </c>
      <c r="G35" s="113" t="s">
        <v>98</v>
      </c>
      <c r="H35" s="1167">
        <v>1.6</v>
      </c>
      <c r="I35" s="1161">
        <f t="shared" si="0"/>
        <v>1288</v>
      </c>
      <c r="J35" s="1162"/>
      <c r="K35" s="1162"/>
      <c r="L35" s="1162"/>
      <c r="M35" s="1162"/>
      <c r="N35" s="1162"/>
      <c r="O35" s="1162"/>
      <c r="P35" s="1163"/>
      <c r="Q35" s="158">
        <v>1288</v>
      </c>
      <c r="R35" s="422"/>
      <c r="S35" s="9"/>
    </row>
    <row r="36" spans="1:19" ht="20.399999999999999">
      <c r="A36" s="1195"/>
      <c r="B36" s="1150"/>
      <c r="C36" s="1151"/>
      <c r="D36" s="1155"/>
      <c r="E36" s="1154"/>
      <c r="F36" s="1157"/>
      <c r="G36" s="505" t="s">
        <v>123</v>
      </c>
      <c r="H36" s="1168"/>
      <c r="I36" s="1164">
        <f t="shared" si="0"/>
        <v>1866</v>
      </c>
      <c r="J36" s="1165"/>
      <c r="K36" s="1165"/>
      <c r="L36" s="1165"/>
      <c r="M36" s="1165"/>
      <c r="N36" s="1165"/>
      <c r="O36" s="1165"/>
      <c r="P36" s="1166"/>
      <c r="Q36" s="158">
        <v>1866</v>
      </c>
      <c r="R36" s="422"/>
      <c r="S36" s="9"/>
    </row>
    <row r="37" spans="1:19" ht="20.399999999999999">
      <c r="A37" s="1195"/>
      <c r="B37" s="1150"/>
      <c r="C37" s="1151"/>
      <c r="D37" s="1160" t="s">
        <v>205</v>
      </c>
      <c r="E37" s="1154"/>
      <c r="F37" s="1156">
        <v>15.52</v>
      </c>
      <c r="G37" s="113" t="s">
        <v>98</v>
      </c>
      <c r="H37" s="1168"/>
      <c r="I37" s="1161">
        <f t="shared" si="0"/>
        <v>1716</v>
      </c>
      <c r="J37" s="1162"/>
      <c r="K37" s="1162"/>
      <c r="L37" s="1162"/>
      <c r="M37" s="1162"/>
      <c r="N37" s="1162"/>
      <c r="O37" s="1162"/>
      <c r="P37" s="1163"/>
      <c r="Q37" s="158">
        <v>1716</v>
      </c>
      <c r="R37" s="422"/>
      <c r="S37" s="9"/>
    </row>
    <row r="38" spans="1:19" ht="20.399999999999999">
      <c r="A38" s="1110"/>
      <c r="B38" s="1152"/>
      <c r="C38" s="1153"/>
      <c r="D38" s="1155"/>
      <c r="E38" s="1155"/>
      <c r="F38" s="1157"/>
      <c r="G38" s="505" t="s">
        <v>123</v>
      </c>
      <c r="H38" s="1169"/>
      <c r="I38" s="1164">
        <f t="shared" si="0"/>
        <v>2488</v>
      </c>
      <c r="J38" s="1165"/>
      <c r="K38" s="1165"/>
      <c r="L38" s="1165"/>
      <c r="M38" s="1165"/>
      <c r="N38" s="1165"/>
      <c r="O38" s="1165"/>
      <c r="P38" s="1166"/>
      <c r="Q38" s="158">
        <v>2488</v>
      </c>
      <c r="R38" s="422"/>
      <c r="S38" s="9"/>
    </row>
    <row r="39" spans="1:19" ht="39.75" customHeight="1">
      <c r="A39" s="504"/>
      <c r="B39" s="1129" t="s">
        <v>143</v>
      </c>
      <c r="C39" s="1129"/>
      <c r="D39" s="510" t="s">
        <v>144</v>
      </c>
      <c r="E39" s="510">
        <v>162</v>
      </c>
      <c r="F39" s="507">
        <v>3.3</v>
      </c>
      <c r="G39" s="507" t="s">
        <v>58</v>
      </c>
      <c r="H39" s="506">
        <v>1</v>
      </c>
      <c r="I39" s="1174">
        <f t="shared" si="0"/>
        <v>573</v>
      </c>
      <c r="J39" s="1174"/>
      <c r="K39" s="1174"/>
      <c r="L39" s="1174"/>
      <c r="M39" s="1174"/>
      <c r="N39" s="1174"/>
      <c r="O39" s="1174"/>
      <c r="P39" s="1174"/>
      <c r="Q39" s="158">
        <v>573</v>
      </c>
      <c r="R39" s="422"/>
      <c r="S39" s="9"/>
    </row>
    <row r="40" spans="1:19" ht="39.75" customHeight="1">
      <c r="A40" s="504"/>
      <c r="B40" s="1129" t="s">
        <v>201</v>
      </c>
      <c r="C40" s="1129"/>
      <c r="D40" s="510" t="s">
        <v>151</v>
      </c>
      <c r="E40" s="510">
        <v>100</v>
      </c>
      <c r="F40" s="507">
        <v>3.6</v>
      </c>
      <c r="G40" s="507" t="s">
        <v>123</v>
      </c>
      <c r="H40" s="506">
        <v>0.5</v>
      </c>
      <c r="I40" s="1174">
        <f t="shared" si="0"/>
        <v>1112</v>
      </c>
      <c r="J40" s="1174"/>
      <c r="K40" s="1174"/>
      <c r="L40" s="1174"/>
      <c r="M40" s="1174"/>
      <c r="N40" s="1174"/>
      <c r="O40" s="1174"/>
      <c r="P40" s="1174"/>
      <c r="Q40" s="158">
        <v>1112</v>
      </c>
      <c r="R40" s="422"/>
      <c r="S40" s="9"/>
    </row>
    <row r="41" spans="1:19" ht="20.399999999999999">
      <c r="A41" s="1133"/>
      <c r="B41" s="1129" t="s">
        <v>152</v>
      </c>
      <c r="C41" s="1129"/>
      <c r="D41" s="20" t="s">
        <v>153</v>
      </c>
      <c r="E41" s="1134">
        <v>154</v>
      </c>
      <c r="F41" s="512">
        <v>3.3</v>
      </c>
      <c r="G41" s="1142" t="s">
        <v>58</v>
      </c>
      <c r="H41" s="1143">
        <v>1</v>
      </c>
      <c r="I41" s="1173">
        <f t="shared" si="0"/>
        <v>573</v>
      </c>
      <c r="J41" s="1173"/>
      <c r="K41" s="1173"/>
      <c r="L41" s="1173"/>
      <c r="M41" s="1173"/>
      <c r="N41" s="1173"/>
      <c r="O41" s="1173"/>
      <c r="P41" s="1173"/>
      <c r="Q41" s="158">
        <v>573</v>
      </c>
      <c r="R41" s="422"/>
      <c r="S41" s="9"/>
    </row>
    <row r="42" spans="1:19" ht="20.399999999999999">
      <c r="A42" s="1133"/>
      <c r="B42" s="1129"/>
      <c r="C42" s="1129"/>
      <c r="D42" s="21" t="s">
        <v>154</v>
      </c>
      <c r="E42" s="1135"/>
      <c r="F42" s="513">
        <v>3.96</v>
      </c>
      <c r="G42" s="1142"/>
      <c r="H42" s="1143"/>
      <c r="I42" s="1141">
        <f t="shared" si="0"/>
        <v>688</v>
      </c>
      <c r="J42" s="1141"/>
      <c r="K42" s="1141"/>
      <c r="L42" s="1141"/>
      <c r="M42" s="1141"/>
      <c r="N42" s="1141"/>
      <c r="O42" s="1141"/>
      <c r="P42" s="1141"/>
      <c r="Q42" s="158">
        <v>688</v>
      </c>
      <c r="R42" s="422"/>
      <c r="S42" s="9"/>
    </row>
    <row r="43" spans="1:19" ht="45" customHeight="1">
      <c r="A43" s="1197"/>
      <c r="B43" s="783" t="s">
        <v>604</v>
      </c>
      <c r="C43" s="1196" t="s">
        <v>608</v>
      </c>
      <c r="D43" s="784" t="s">
        <v>606</v>
      </c>
      <c r="E43" s="784">
        <v>100</v>
      </c>
      <c r="F43" s="785">
        <v>0.1</v>
      </c>
      <c r="G43" s="786" t="s">
        <v>98</v>
      </c>
      <c r="H43" s="787">
        <v>3</v>
      </c>
      <c r="I43" s="1202">
        <f>ROUND(Q43*Belarus*(1-$B$70),2)</f>
        <v>58</v>
      </c>
      <c r="J43" s="1202"/>
      <c r="K43" s="1202"/>
      <c r="L43" s="1202"/>
      <c r="M43" s="1202"/>
      <c r="N43" s="1202"/>
      <c r="O43" s="1202"/>
      <c r="P43" s="1202"/>
      <c r="Q43" s="158">
        <v>58</v>
      </c>
      <c r="R43" s="422"/>
      <c r="S43" s="9"/>
    </row>
    <row r="44" spans="1:19" ht="45" customHeight="1">
      <c r="A44" s="1198"/>
      <c r="B44" s="783" t="s">
        <v>605</v>
      </c>
      <c r="C44" s="1196"/>
      <c r="D44" s="784" t="s">
        <v>607</v>
      </c>
      <c r="E44" s="784">
        <v>100</v>
      </c>
      <c r="F44" s="785">
        <v>0.06</v>
      </c>
      <c r="G44" s="786" t="s">
        <v>98</v>
      </c>
      <c r="H44" s="787">
        <v>3</v>
      </c>
      <c r="I44" s="1203">
        <f>ROUND(Q44*Belarus*(1-$B$70),2)</f>
        <v>58</v>
      </c>
      <c r="J44" s="1204"/>
      <c r="K44" s="1204"/>
      <c r="L44" s="1204"/>
      <c r="M44" s="1204"/>
      <c r="N44" s="1204"/>
      <c r="O44" s="1204"/>
      <c r="P44" s="1205"/>
      <c r="Q44" s="158">
        <v>58</v>
      </c>
      <c r="R44" s="422"/>
      <c r="S44" s="9"/>
    </row>
    <row r="45" spans="1:19" ht="20.399999999999999">
      <c r="A45" s="1133"/>
      <c r="B45" s="1129" t="s">
        <v>155</v>
      </c>
      <c r="C45" s="1129"/>
      <c r="D45" s="1170" t="s">
        <v>156</v>
      </c>
      <c r="E45" s="1170">
        <v>42</v>
      </c>
      <c r="F45" s="1171">
        <v>0.25</v>
      </c>
      <c r="G45" s="512" t="s">
        <v>98</v>
      </c>
      <c r="H45" s="1143">
        <v>1.4</v>
      </c>
      <c r="I45" s="1173">
        <f t="shared" ref="I45:I56" si="1">ROUND(Q45*Belarus*(1-$B$70),2)</f>
        <v>53</v>
      </c>
      <c r="J45" s="1173"/>
      <c r="K45" s="1173"/>
      <c r="L45" s="1173"/>
      <c r="M45" s="1173"/>
      <c r="N45" s="1173"/>
      <c r="O45" s="1173"/>
      <c r="P45" s="1173"/>
      <c r="Q45" s="158">
        <v>53</v>
      </c>
      <c r="R45" s="422"/>
      <c r="S45" s="9"/>
    </row>
    <row r="46" spans="1:19" ht="20.399999999999999">
      <c r="A46" s="1133"/>
      <c r="B46" s="1129"/>
      <c r="C46" s="1129"/>
      <c r="D46" s="1170"/>
      <c r="E46" s="1170"/>
      <c r="F46" s="1172"/>
      <c r="G46" s="513" t="s">
        <v>123</v>
      </c>
      <c r="H46" s="1143"/>
      <c r="I46" s="1141">
        <f t="shared" si="1"/>
        <v>104</v>
      </c>
      <c r="J46" s="1141"/>
      <c r="K46" s="1141"/>
      <c r="L46" s="1141"/>
      <c r="M46" s="1141"/>
      <c r="N46" s="1141"/>
      <c r="O46" s="1141"/>
      <c r="P46" s="1141"/>
      <c r="Q46" s="158">
        <v>104</v>
      </c>
      <c r="R46" s="422"/>
      <c r="S46" s="9"/>
    </row>
    <row r="47" spans="1:19" ht="39.75" customHeight="1">
      <c r="A47" s="504"/>
      <c r="B47" s="1129" t="s">
        <v>157</v>
      </c>
      <c r="C47" s="1129"/>
      <c r="D47" s="510" t="s">
        <v>158</v>
      </c>
      <c r="E47" s="510">
        <v>30</v>
      </c>
      <c r="F47" s="507">
        <v>0.3</v>
      </c>
      <c r="G47" s="507" t="s">
        <v>123</v>
      </c>
      <c r="H47" s="506">
        <v>1.4</v>
      </c>
      <c r="I47" s="1174">
        <f t="shared" si="1"/>
        <v>104</v>
      </c>
      <c r="J47" s="1174"/>
      <c r="K47" s="1174"/>
      <c r="L47" s="1174"/>
      <c r="M47" s="1174"/>
      <c r="N47" s="1174"/>
      <c r="O47" s="1174"/>
      <c r="P47" s="1174"/>
      <c r="Q47" s="158">
        <v>104</v>
      </c>
      <c r="R47" s="422"/>
      <c r="S47" s="9"/>
    </row>
    <row r="48" spans="1:19" ht="39.75" customHeight="1">
      <c r="A48" s="504"/>
      <c r="B48" s="1129" t="s">
        <v>159</v>
      </c>
      <c r="C48" s="1129"/>
      <c r="D48" s="510" t="s">
        <v>160</v>
      </c>
      <c r="E48" s="510">
        <v>80</v>
      </c>
      <c r="F48" s="507">
        <v>0.02</v>
      </c>
      <c r="G48" s="507" t="s">
        <v>123</v>
      </c>
      <c r="H48" s="506">
        <v>0.5</v>
      </c>
      <c r="I48" s="1174">
        <f t="shared" si="1"/>
        <v>41</v>
      </c>
      <c r="J48" s="1174"/>
      <c r="K48" s="1174"/>
      <c r="L48" s="1174"/>
      <c r="M48" s="1174"/>
      <c r="N48" s="1174"/>
      <c r="O48" s="1174"/>
      <c r="P48" s="1174"/>
      <c r="Q48" s="158">
        <v>41</v>
      </c>
      <c r="R48" s="422"/>
      <c r="S48" s="9"/>
    </row>
    <row r="49" spans="1:19" ht="39.75" customHeight="1">
      <c r="A49" s="504"/>
      <c r="B49" s="1129" t="s">
        <v>161</v>
      </c>
      <c r="C49" s="1129"/>
      <c r="D49" s="510" t="s">
        <v>162</v>
      </c>
      <c r="E49" s="510">
        <v>400</v>
      </c>
      <c r="F49" s="507" t="s">
        <v>60</v>
      </c>
      <c r="G49" s="507" t="s">
        <v>163</v>
      </c>
      <c r="H49" s="506" t="s">
        <v>60</v>
      </c>
      <c r="I49" s="1174">
        <f t="shared" si="1"/>
        <v>46</v>
      </c>
      <c r="J49" s="1174"/>
      <c r="K49" s="1174"/>
      <c r="L49" s="1174"/>
      <c r="M49" s="1174"/>
      <c r="N49" s="1174"/>
      <c r="O49" s="1174"/>
      <c r="P49" s="1174"/>
      <c r="Q49" s="158">
        <v>46</v>
      </c>
      <c r="R49" s="422"/>
      <c r="S49" s="9"/>
    </row>
    <row r="50" spans="1:19" ht="39.75" customHeight="1">
      <c r="A50" s="504"/>
      <c r="B50" s="1129" t="s">
        <v>164</v>
      </c>
      <c r="C50" s="1129"/>
      <c r="D50" s="510" t="s">
        <v>165</v>
      </c>
      <c r="E50" s="510">
        <v>100</v>
      </c>
      <c r="F50" s="507">
        <v>0.13700000000000001</v>
      </c>
      <c r="G50" s="507" t="s">
        <v>98</v>
      </c>
      <c r="H50" s="506">
        <v>1.4</v>
      </c>
      <c r="I50" s="1174">
        <f t="shared" si="1"/>
        <v>53</v>
      </c>
      <c r="J50" s="1174"/>
      <c r="K50" s="1174"/>
      <c r="L50" s="1174"/>
      <c r="M50" s="1174"/>
      <c r="N50" s="1174"/>
      <c r="O50" s="1174"/>
      <c r="P50" s="1174"/>
      <c r="Q50" s="158">
        <v>53</v>
      </c>
      <c r="R50" s="422"/>
      <c r="S50" s="9"/>
    </row>
    <row r="51" spans="1:19" ht="39.75" customHeight="1">
      <c r="A51" s="504"/>
      <c r="B51" s="1129" t="s">
        <v>141</v>
      </c>
      <c r="C51" s="1129"/>
      <c r="D51" s="510" t="s">
        <v>142</v>
      </c>
      <c r="E51" s="510">
        <v>160</v>
      </c>
      <c r="F51" s="507">
        <v>0.01</v>
      </c>
      <c r="G51" s="507" t="s">
        <v>123</v>
      </c>
      <c r="H51" s="506">
        <v>0.5</v>
      </c>
      <c r="I51" s="1174">
        <f t="shared" si="1"/>
        <v>30</v>
      </c>
      <c r="J51" s="1174"/>
      <c r="K51" s="1174"/>
      <c r="L51" s="1174"/>
      <c r="M51" s="1174"/>
      <c r="N51" s="1174"/>
      <c r="O51" s="1174"/>
      <c r="P51" s="1174"/>
      <c r="Q51" s="158">
        <v>30</v>
      </c>
      <c r="R51" s="422"/>
      <c r="S51" s="9"/>
    </row>
    <row r="52" spans="1:19" ht="39.75" customHeight="1">
      <c r="A52" s="514"/>
      <c r="B52" s="1175" t="s">
        <v>229</v>
      </c>
      <c r="C52" s="1176"/>
      <c r="D52" s="511" t="s">
        <v>228</v>
      </c>
      <c r="E52" s="1177" t="s">
        <v>60</v>
      </c>
      <c r="F52" s="1178"/>
      <c r="G52" s="1178"/>
      <c r="H52" s="1179"/>
      <c r="I52" s="1180">
        <f t="shared" si="1"/>
        <v>300</v>
      </c>
      <c r="J52" s="1181"/>
      <c r="K52" s="1181"/>
      <c r="L52" s="1181"/>
      <c r="M52" s="1181"/>
      <c r="N52" s="1181"/>
      <c r="O52" s="1181"/>
      <c r="P52" s="1182"/>
      <c r="Q52" s="158">
        <v>300</v>
      </c>
      <c r="R52" s="659"/>
    </row>
    <row r="53" spans="1:19" ht="41.25" customHeight="1">
      <c r="A53" s="514"/>
      <c r="B53" s="1188" t="s">
        <v>128</v>
      </c>
      <c r="C53" s="1188"/>
      <c r="D53" s="1155" t="s">
        <v>150</v>
      </c>
      <c r="E53" s="508">
        <v>1000</v>
      </c>
      <c r="F53" s="43"/>
      <c r="G53" s="508" t="s">
        <v>124</v>
      </c>
      <c r="H53" s="508" t="s">
        <v>60</v>
      </c>
      <c r="I53" s="1189">
        <f t="shared" si="1"/>
        <v>1.6</v>
      </c>
      <c r="J53" s="1189"/>
      <c r="K53" s="1189"/>
      <c r="L53" s="1189"/>
      <c r="M53" s="1189"/>
      <c r="N53" s="1189"/>
      <c r="O53" s="1189"/>
      <c r="P53" s="1189"/>
      <c r="Q53" s="158">
        <v>1.6</v>
      </c>
      <c r="R53" s="659"/>
    </row>
    <row r="54" spans="1:19" ht="42.75" customHeight="1">
      <c r="A54" s="504"/>
      <c r="B54" s="1190" t="s">
        <v>129</v>
      </c>
      <c r="C54" s="1190"/>
      <c r="D54" s="1158"/>
      <c r="E54" s="509">
        <v>1000</v>
      </c>
      <c r="F54" s="24"/>
      <c r="G54" s="508" t="s">
        <v>124</v>
      </c>
      <c r="H54" s="509" t="s">
        <v>60</v>
      </c>
      <c r="I54" s="1189">
        <f t="shared" si="1"/>
        <v>1.7</v>
      </c>
      <c r="J54" s="1189"/>
      <c r="K54" s="1189"/>
      <c r="L54" s="1189"/>
      <c r="M54" s="1189"/>
      <c r="N54" s="1189"/>
      <c r="O54" s="1189"/>
      <c r="P54" s="1189"/>
      <c r="Q54" s="158">
        <v>1.7</v>
      </c>
      <c r="R54" s="659"/>
    </row>
    <row r="55" spans="1:19" ht="41.25" customHeight="1">
      <c r="A55" s="1133"/>
      <c r="B55" s="1191" t="s">
        <v>125</v>
      </c>
      <c r="C55" s="1191"/>
      <c r="D55" s="1158"/>
      <c r="E55" s="1170">
        <v>250</v>
      </c>
      <c r="F55" s="1142"/>
      <c r="G55" s="1142" t="s">
        <v>124</v>
      </c>
      <c r="H55" s="1143" t="s">
        <v>60</v>
      </c>
      <c r="I55" s="1192">
        <f t="shared" si="1"/>
        <v>4</v>
      </c>
      <c r="J55" s="1192"/>
      <c r="K55" s="1192"/>
      <c r="L55" s="1192"/>
      <c r="M55" s="1192"/>
      <c r="N55" s="1192"/>
      <c r="O55" s="1192"/>
      <c r="P55" s="1192"/>
      <c r="Q55" s="158">
        <v>4</v>
      </c>
      <c r="R55" s="659"/>
    </row>
    <row r="56" spans="1:19" ht="41.25" customHeight="1">
      <c r="A56" s="1133"/>
      <c r="B56" s="1193" t="s">
        <v>127</v>
      </c>
      <c r="C56" s="1193"/>
      <c r="D56" s="1158"/>
      <c r="E56" s="1170"/>
      <c r="F56" s="1142"/>
      <c r="G56" s="1142"/>
      <c r="H56" s="1143"/>
      <c r="I56" s="1194">
        <f t="shared" si="1"/>
        <v>4</v>
      </c>
      <c r="J56" s="1194"/>
      <c r="K56" s="1194"/>
      <c r="L56" s="1194"/>
      <c r="M56" s="1194"/>
      <c r="N56" s="1194"/>
      <c r="O56" s="1194"/>
      <c r="P56" s="1194"/>
      <c r="Q56" s="158">
        <v>4</v>
      </c>
      <c r="R56" s="659"/>
    </row>
    <row r="57" spans="1:19" ht="21">
      <c r="P57" s="40"/>
      <c r="Q57" s="40"/>
    </row>
    <row r="58" spans="1:19" ht="21">
      <c r="A58" s="66" t="s">
        <v>404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41"/>
      <c r="Q58" s="41"/>
    </row>
    <row r="59" spans="1:19" ht="21">
      <c r="A59" s="31" t="s">
        <v>407</v>
      </c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41"/>
      <c r="Q59" s="41"/>
    </row>
    <row r="60" spans="1:19" ht="21">
      <c r="A60" s="31" t="s">
        <v>491</v>
      </c>
      <c r="B60" s="9"/>
      <c r="C60" s="9"/>
      <c r="D60" s="9"/>
      <c r="E60" s="9"/>
      <c r="F60" s="9"/>
      <c r="G60" s="30"/>
      <c r="H60" s="9"/>
      <c r="I60" s="9"/>
      <c r="J60" s="9"/>
      <c r="K60" s="9"/>
      <c r="L60" s="9"/>
      <c r="M60" s="9"/>
      <c r="N60" s="9"/>
      <c r="O60" s="9"/>
      <c r="P60" s="9"/>
      <c r="Q60" s="9"/>
    </row>
    <row r="61" spans="1:19" ht="21">
      <c r="A61" s="31" t="s">
        <v>405</v>
      </c>
      <c r="B61" s="9"/>
      <c r="C61" s="9"/>
      <c r="D61" s="9"/>
      <c r="E61" s="9"/>
      <c r="F61" s="9"/>
      <c r="G61" s="30"/>
      <c r="H61" s="9"/>
      <c r="I61" s="9"/>
      <c r="J61" s="9"/>
      <c r="K61" s="9"/>
      <c r="L61" s="9"/>
      <c r="M61" s="9"/>
      <c r="N61" s="9"/>
      <c r="O61" s="9"/>
      <c r="P61" s="9"/>
      <c r="Q61" s="9"/>
    </row>
    <row r="62" spans="1:19" ht="21">
      <c r="A62" s="31" t="s">
        <v>406</v>
      </c>
      <c r="B62" s="9"/>
      <c r="C62" s="9"/>
      <c r="D62" s="9"/>
      <c r="E62" s="9"/>
      <c r="F62" s="9"/>
      <c r="G62" s="30"/>
      <c r="H62" s="9"/>
      <c r="I62" s="9"/>
      <c r="J62" s="9"/>
      <c r="K62" s="9"/>
      <c r="L62" s="9"/>
      <c r="M62" s="9"/>
      <c r="N62" s="9"/>
      <c r="O62" s="9"/>
      <c r="P62" s="9"/>
      <c r="Q62" s="9"/>
    </row>
    <row r="63" spans="1:19" ht="21">
      <c r="A63" s="31" t="s">
        <v>396</v>
      </c>
      <c r="B63" s="9"/>
      <c r="C63" s="9"/>
      <c r="D63" s="9"/>
      <c r="E63" s="9"/>
      <c r="F63" s="9"/>
      <c r="G63" s="30"/>
      <c r="H63" s="9"/>
      <c r="I63" s="9"/>
      <c r="J63" s="9"/>
      <c r="K63" s="9"/>
      <c r="L63" s="9"/>
      <c r="M63" s="9"/>
      <c r="N63" s="9"/>
      <c r="O63" s="9"/>
      <c r="P63" s="9"/>
      <c r="Q63" s="9"/>
    </row>
    <row r="64" spans="1:19" ht="21">
      <c r="A64" s="31" t="s">
        <v>135</v>
      </c>
      <c r="P64" s="9"/>
      <c r="Q64" s="9"/>
    </row>
    <row r="65" spans="1:17" ht="20.399999999999999">
      <c r="A65" s="9"/>
      <c r="B65" s="9"/>
      <c r="C65" s="9"/>
      <c r="D65" s="9"/>
      <c r="E65" s="9"/>
      <c r="F65" s="9"/>
      <c r="G65" s="30"/>
      <c r="H65" s="9"/>
      <c r="I65" s="9"/>
      <c r="J65" s="9"/>
      <c r="K65" s="9"/>
      <c r="L65" s="9"/>
      <c r="M65" s="9"/>
      <c r="N65" s="9"/>
      <c r="O65" s="9"/>
      <c r="P65" s="9"/>
      <c r="Q65" s="9"/>
    </row>
    <row r="66" spans="1:17" ht="21">
      <c r="A66" s="67" t="s">
        <v>640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9"/>
      <c r="Q66" s="9"/>
    </row>
    <row r="67" spans="1:17" ht="20.399999999999999">
      <c r="B67" s="9"/>
      <c r="C67" s="9"/>
      <c r="D67" s="9"/>
      <c r="E67" s="9"/>
      <c r="F67" s="9"/>
      <c r="G67" s="30"/>
      <c r="H67" s="9"/>
      <c r="I67" s="9"/>
      <c r="J67" s="9"/>
      <c r="K67" s="9"/>
      <c r="L67" s="9"/>
      <c r="M67" s="9"/>
      <c r="N67" s="9"/>
      <c r="O67" s="9"/>
      <c r="P67" s="9"/>
      <c r="Q67" s="9"/>
    </row>
    <row r="68" spans="1:17" ht="21">
      <c r="A68" s="31"/>
      <c r="B68" s="9"/>
      <c r="C68" s="9"/>
      <c r="D68" s="9"/>
      <c r="E68" s="9"/>
      <c r="F68" s="9"/>
      <c r="G68" s="30"/>
      <c r="H68" s="9"/>
      <c r="I68" s="9"/>
      <c r="J68" s="9"/>
      <c r="K68" s="9"/>
      <c r="L68" s="9"/>
      <c r="M68" s="9"/>
      <c r="N68" s="9"/>
      <c r="O68" s="9"/>
      <c r="P68" s="9"/>
      <c r="Q68" s="9"/>
    </row>
    <row r="69" spans="1:17" ht="52.5" customHeight="1">
      <c r="A69" s="1183" t="s">
        <v>75</v>
      </c>
      <c r="B69" s="829" t="s">
        <v>108</v>
      </c>
      <c r="C69" s="830" t="s">
        <v>119</v>
      </c>
      <c r="D69" s="1184" t="s">
        <v>120</v>
      </c>
      <c r="E69" s="1185"/>
      <c r="F69" s="1186" t="s">
        <v>121</v>
      </c>
      <c r="G69" s="1187"/>
      <c r="H69" s="1187"/>
      <c r="I69" s="9"/>
      <c r="J69" s="9"/>
      <c r="K69" s="9"/>
      <c r="L69" s="9"/>
      <c r="M69" s="9"/>
      <c r="N69" s="9"/>
      <c r="O69" s="9"/>
      <c r="P69" s="9"/>
      <c r="Q69" s="9"/>
    </row>
    <row r="70" spans="1:17" ht="32.4">
      <c r="A70" s="1183"/>
      <c r="B70" s="65">
        <v>0</v>
      </c>
      <c r="C70" s="65">
        <v>0</v>
      </c>
      <c r="D70" s="846">
        <v>0</v>
      </c>
      <c r="E70" s="848"/>
      <c r="F70" s="846">
        <v>0</v>
      </c>
      <c r="G70" s="847"/>
      <c r="H70" s="848"/>
      <c r="I70" s="9"/>
      <c r="J70" s="9"/>
      <c r="K70" s="9"/>
      <c r="L70" s="9"/>
      <c r="M70" s="9"/>
      <c r="N70" s="9"/>
      <c r="O70" s="9"/>
      <c r="P70" s="9"/>
      <c r="Q70" s="9"/>
    </row>
    <row r="71" spans="1:17" ht="20.399999999999999">
      <c r="B71" s="9"/>
      <c r="C71" s="9"/>
      <c r="D71" s="9"/>
      <c r="E71" s="9"/>
      <c r="F71" s="30"/>
      <c r="G71" s="30"/>
      <c r="H71" s="9"/>
      <c r="I71" s="9"/>
      <c r="J71" s="9"/>
      <c r="K71" s="9"/>
      <c r="L71" s="9"/>
      <c r="M71" s="9"/>
      <c r="N71" s="9"/>
      <c r="O71" s="9"/>
      <c r="P71" s="9"/>
      <c r="Q71" s="9"/>
    </row>
    <row r="72" spans="1:17" ht="20.399999999999999">
      <c r="A72" s="9"/>
      <c r="B72" s="9"/>
      <c r="C72" s="9"/>
      <c r="D72" s="9"/>
      <c r="E72" s="9"/>
      <c r="F72" s="9"/>
      <c r="G72" s="30"/>
      <c r="H72" s="9"/>
      <c r="I72" s="9"/>
      <c r="J72" s="9"/>
      <c r="K72" s="9"/>
      <c r="L72" s="9"/>
      <c r="M72" s="9"/>
      <c r="N72" s="9"/>
      <c r="O72" s="9"/>
      <c r="P72" s="9"/>
      <c r="Q72" s="9"/>
    </row>
    <row r="73" spans="1:17" ht="20.399999999999999">
      <c r="A73" s="9"/>
      <c r="B73" s="9"/>
      <c r="C73" s="9"/>
      <c r="D73" s="9"/>
      <c r="E73" s="9"/>
      <c r="F73" s="9"/>
      <c r="G73" s="30"/>
      <c r="H73" s="9"/>
      <c r="I73" s="9"/>
      <c r="J73" s="9"/>
      <c r="K73" s="9"/>
      <c r="L73" s="9"/>
      <c r="M73" s="9"/>
      <c r="N73" s="9"/>
      <c r="O73" s="9"/>
      <c r="P73" s="9"/>
      <c r="Q73" s="9"/>
    </row>
    <row r="74" spans="1:17" ht="20.399999999999999">
      <c r="A74" s="9"/>
      <c r="B74" s="9"/>
      <c r="C74" s="9"/>
      <c r="D74" s="9"/>
      <c r="E74" s="9"/>
      <c r="F74" s="9"/>
      <c r="G74" s="30"/>
      <c r="H74" s="9"/>
      <c r="I74" s="9"/>
      <c r="J74" s="9"/>
      <c r="K74" s="9"/>
      <c r="L74" s="9"/>
      <c r="M74" s="9"/>
      <c r="N74" s="9"/>
      <c r="O74" s="9"/>
      <c r="P74" s="9"/>
      <c r="Q74" s="9"/>
    </row>
    <row r="75" spans="1:17" ht="20.399999999999999">
      <c r="A75" s="9"/>
      <c r="B75" s="9"/>
      <c r="C75" s="9"/>
      <c r="D75" s="9"/>
      <c r="E75" s="9"/>
      <c r="F75" s="9"/>
      <c r="G75" s="30"/>
      <c r="H75" s="9"/>
      <c r="I75" s="9"/>
      <c r="J75" s="9"/>
      <c r="K75" s="9"/>
      <c r="L75" s="9"/>
      <c r="M75" s="9"/>
      <c r="N75" s="9"/>
      <c r="O75" s="9"/>
      <c r="P75" s="9"/>
      <c r="Q75" s="9"/>
    </row>
    <row r="78" spans="1:17" ht="21">
      <c r="A78" s="66"/>
    </row>
    <row r="79" spans="1:17" ht="21">
      <c r="A79" s="31"/>
    </row>
    <row r="80" spans="1:17" ht="21">
      <c r="A80" s="31"/>
    </row>
    <row r="81" spans="1:1" ht="21">
      <c r="A81" s="31"/>
    </row>
    <row r="82" spans="1:1" ht="21">
      <c r="A82" s="31"/>
    </row>
    <row r="83" spans="1:1" ht="20.399999999999999">
      <c r="A83" s="9"/>
    </row>
    <row r="84" spans="1:1" ht="21">
      <c r="A84" s="67"/>
    </row>
  </sheetData>
  <sheetProtection formatCells="0" formatColumns="0" formatRows="0" insertColumns="0" insertRows="0" insertHyperlinks="0" deleteColumns="0" deleteRows="0" sort="0" autoFilter="0" pivotTables="0"/>
  <mergeCells count="160">
    <mergeCell ref="A27:A38"/>
    <mergeCell ref="C43:C44"/>
    <mergeCell ref="A43:A44"/>
    <mergeCell ref="H35:H38"/>
    <mergeCell ref="I28:P28"/>
    <mergeCell ref="I43:P43"/>
    <mergeCell ref="I44:P44"/>
    <mergeCell ref="B27:C28"/>
    <mergeCell ref="D27:D28"/>
    <mergeCell ref="E27:E28"/>
    <mergeCell ref="F27:F28"/>
    <mergeCell ref="H27:H28"/>
    <mergeCell ref="I27:P27"/>
    <mergeCell ref="B39:C39"/>
    <mergeCell ref="I39:P39"/>
    <mergeCell ref="B40:C40"/>
    <mergeCell ref="I40:P40"/>
    <mergeCell ref="A41:A42"/>
    <mergeCell ref="B41:C42"/>
    <mergeCell ref="E41:E42"/>
    <mergeCell ref="G41:G42"/>
    <mergeCell ref="H41:H42"/>
    <mergeCell ref="I41:P41"/>
    <mergeCell ref="I42:P42"/>
    <mergeCell ref="A69:A70"/>
    <mergeCell ref="D69:E69"/>
    <mergeCell ref="F69:H69"/>
    <mergeCell ref="D70:E70"/>
    <mergeCell ref="F70:H70"/>
    <mergeCell ref="B53:C53"/>
    <mergeCell ref="D53:D56"/>
    <mergeCell ref="I53:P53"/>
    <mergeCell ref="B54:C54"/>
    <mergeCell ref="I54:P54"/>
    <mergeCell ref="A55:A56"/>
    <mergeCell ref="B55:C55"/>
    <mergeCell ref="E55:E56"/>
    <mergeCell ref="F55:F56"/>
    <mergeCell ref="G55:G56"/>
    <mergeCell ref="H55:H56"/>
    <mergeCell ref="I55:P55"/>
    <mergeCell ref="B56:C56"/>
    <mergeCell ref="I56:P56"/>
    <mergeCell ref="B51:C51"/>
    <mergeCell ref="I51:P51"/>
    <mergeCell ref="B52:C52"/>
    <mergeCell ref="E52:H52"/>
    <mergeCell ref="I52:P52"/>
    <mergeCell ref="B47:C47"/>
    <mergeCell ref="I47:P47"/>
    <mergeCell ref="B48:C48"/>
    <mergeCell ref="I48:P48"/>
    <mergeCell ref="B49:C49"/>
    <mergeCell ref="I49:P49"/>
    <mergeCell ref="A45:A46"/>
    <mergeCell ref="B45:C46"/>
    <mergeCell ref="D45:D46"/>
    <mergeCell ref="E45:E46"/>
    <mergeCell ref="F45:F46"/>
    <mergeCell ref="H45:H46"/>
    <mergeCell ref="I45:P45"/>
    <mergeCell ref="I46:P46"/>
    <mergeCell ref="B50:C50"/>
    <mergeCell ref="I50:P50"/>
    <mergeCell ref="B29:C38"/>
    <mergeCell ref="D29:D30"/>
    <mergeCell ref="E29:E38"/>
    <mergeCell ref="F29:F30"/>
    <mergeCell ref="I29:P29"/>
    <mergeCell ref="I30:P30"/>
    <mergeCell ref="D31:D32"/>
    <mergeCell ref="F31:F32"/>
    <mergeCell ref="D35:D36"/>
    <mergeCell ref="F35:F36"/>
    <mergeCell ref="I35:P35"/>
    <mergeCell ref="I36:P36"/>
    <mergeCell ref="D37:D38"/>
    <mergeCell ref="F37:F38"/>
    <mergeCell ref="I37:P37"/>
    <mergeCell ref="I38:P38"/>
    <mergeCell ref="I31:P31"/>
    <mergeCell ref="I32:P32"/>
    <mergeCell ref="D33:D34"/>
    <mergeCell ref="F33:F34"/>
    <mergeCell ref="I33:P33"/>
    <mergeCell ref="I34:P34"/>
    <mergeCell ref="H29:H34"/>
    <mergeCell ref="A23:A26"/>
    <mergeCell ref="B23:C26"/>
    <mergeCell ref="E23:E24"/>
    <mergeCell ref="G23:G24"/>
    <mergeCell ref="H23:H26"/>
    <mergeCell ref="I23:P23"/>
    <mergeCell ref="I24:P24"/>
    <mergeCell ref="E25:E26"/>
    <mergeCell ref="G25:G26"/>
    <mergeCell ref="I25:P25"/>
    <mergeCell ref="I26:P26"/>
    <mergeCell ref="A19:P19"/>
    <mergeCell ref="B20:C20"/>
    <mergeCell ref="I20:P20"/>
    <mergeCell ref="A21:A22"/>
    <mergeCell ref="B21:C22"/>
    <mergeCell ref="E21:E22"/>
    <mergeCell ref="G21:G22"/>
    <mergeCell ref="H21:H22"/>
    <mergeCell ref="I21:P21"/>
    <mergeCell ref="I22:P22"/>
    <mergeCell ref="M16:P16"/>
    <mergeCell ref="A17:A18"/>
    <mergeCell ref="B17:B18"/>
    <mergeCell ref="D17:H18"/>
    <mergeCell ref="I17:L17"/>
    <mergeCell ref="M17:P17"/>
    <mergeCell ref="I18:L18"/>
    <mergeCell ref="M18:P18"/>
    <mergeCell ref="A13:H14"/>
    <mergeCell ref="I13:P13"/>
    <mergeCell ref="I14:L14"/>
    <mergeCell ref="M14:P14"/>
    <mergeCell ref="A15:A16"/>
    <mergeCell ref="B15:B16"/>
    <mergeCell ref="D15:H16"/>
    <mergeCell ref="I15:L15"/>
    <mergeCell ref="M15:P15"/>
    <mergeCell ref="I16:L16"/>
    <mergeCell ref="A11:A12"/>
    <mergeCell ref="B11:B12"/>
    <mergeCell ref="D11:H12"/>
    <mergeCell ref="I11:L11"/>
    <mergeCell ref="M11:P11"/>
    <mergeCell ref="I12:L12"/>
    <mergeCell ref="M12:P12"/>
    <mergeCell ref="O7:P7"/>
    <mergeCell ref="I8:J8"/>
    <mergeCell ref="K8:L8"/>
    <mergeCell ref="M8:N8"/>
    <mergeCell ref="O8:P8"/>
    <mergeCell ref="A9:H10"/>
    <mergeCell ref="I9:P9"/>
    <mergeCell ref="I10:L10"/>
    <mergeCell ref="M10:P10"/>
    <mergeCell ref="A5:A8"/>
    <mergeCell ref="B5:B8"/>
    <mergeCell ref="C5:C8"/>
    <mergeCell ref="D5:H8"/>
    <mergeCell ref="I5:L5"/>
    <mergeCell ref="M5:P5"/>
    <mergeCell ref="I6:P6"/>
    <mergeCell ref="I7:J7"/>
    <mergeCell ref="K7:L7"/>
    <mergeCell ref="M7:N7"/>
    <mergeCell ref="D2:H2"/>
    <mergeCell ref="O2:P2"/>
    <mergeCell ref="A3:A4"/>
    <mergeCell ref="B3:B4"/>
    <mergeCell ref="C3:C4"/>
    <mergeCell ref="D3:H4"/>
    <mergeCell ref="I3:P3"/>
    <mergeCell ref="I4:P4"/>
  </mergeCells>
  <printOptions horizontalCentered="1"/>
  <pageMargins left="0" right="0" top="0" bottom="0" header="0" footer="0"/>
  <pageSetup paperSize="9" scale="40" fitToHeight="0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C00000"/>
    <pageSetUpPr fitToPage="1"/>
  </sheetPr>
  <dimension ref="A1:HS95"/>
  <sheetViews>
    <sheetView showGridLines="0" zoomScale="55" zoomScaleNormal="55" zoomScaleSheetLayoutView="50" zoomScalePageLayoutView="55" workbookViewId="0">
      <selection activeCell="AB4" sqref="AB4"/>
    </sheetView>
  </sheetViews>
  <sheetFormatPr defaultColWidth="8.6640625" defaultRowHeight="14.4"/>
  <cols>
    <col min="1" max="1" width="38" style="48" customWidth="1"/>
    <col min="2" max="3" width="15.6640625" style="48" customWidth="1"/>
    <col min="4" max="4" width="25.6640625" style="48" customWidth="1"/>
    <col min="5" max="7" width="15.6640625" style="48" customWidth="1"/>
    <col min="8" max="8" width="20.6640625" style="48" customWidth="1"/>
    <col min="9" max="9" width="18.6640625" style="48" customWidth="1"/>
    <col min="10" max="11" width="20.6640625" style="48" customWidth="1"/>
    <col min="12" max="14" width="18.6640625" style="48" customWidth="1"/>
    <col min="15" max="15" width="13.44140625" style="154" hidden="1" customWidth="1"/>
    <col min="16" max="17" width="19.6640625" style="48" hidden="1" customWidth="1"/>
    <col min="18" max="18" width="19.88671875" style="48" hidden="1" customWidth="1"/>
    <col min="19" max="19" width="12.109375" style="48" hidden="1" customWidth="1"/>
    <col min="20" max="20" width="11" style="48" hidden="1" customWidth="1"/>
    <col min="21" max="21" width="12.6640625" style="48" hidden="1" customWidth="1"/>
    <col min="22" max="22" width="10.6640625" style="48" hidden="1" customWidth="1"/>
    <col min="23" max="23" width="25.33203125" style="48" hidden="1" customWidth="1"/>
    <col min="24" max="24" width="8.6640625" style="48" customWidth="1"/>
    <col min="25" max="16384" width="8.6640625" style="48"/>
  </cols>
  <sheetData>
    <row r="1" spans="1:227" ht="75.75" customHeight="1">
      <c r="B1" s="52"/>
      <c r="C1" s="52"/>
      <c r="D1" s="52"/>
      <c r="E1" s="1290" t="s">
        <v>515</v>
      </c>
      <c r="F1" s="1290"/>
      <c r="G1" s="1290"/>
      <c r="H1" s="1290"/>
      <c r="I1" s="1290"/>
      <c r="J1" s="1290"/>
      <c r="K1" s="52"/>
      <c r="O1" s="155"/>
      <c r="P1" s="52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</row>
    <row r="2" spans="1:227" ht="33" customHeight="1">
      <c r="A2" s="51"/>
      <c r="B2" s="51"/>
      <c r="C2" s="51"/>
      <c r="E2" s="1291"/>
      <c r="F2" s="1291"/>
      <c r="G2" s="1291"/>
      <c r="H2" s="1291"/>
      <c r="I2" s="1291"/>
      <c r="J2" s="1291"/>
      <c r="K2" s="300"/>
      <c r="M2" s="121" t="s">
        <v>199</v>
      </c>
      <c r="N2" s="101">
        <v>43244</v>
      </c>
      <c r="O2" s="101"/>
    </row>
    <row r="3" spans="1:227" ht="99.9" customHeight="1">
      <c r="A3" s="1249" t="s">
        <v>126</v>
      </c>
      <c r="B3" s="1293" t="s">
        <v>115</v>
      </c>
      <c r="C3" s="1294"/>
      <c r="D3" s="1294"/>
      <c r="E3" s="1295"/>
      <c r="F3" s="1249" t="s">
        <v>79</v>
      </c>
      <c r="G3" s="1249" t="s">
        <v>82</v>
      </c>
      <c r="H3" s="1249" t="s">
        <v>83</v>
      </c>
      <c r="I3" s="1254" t="s">
        <v>133</v>
      </c>
      <c r="J3" s="1255"/>
      <c r="K3" s="1279" t="s">
        <v>429</v>
      </c>
      <c r="L3" s="1279"/>
      <c r="M3" s="1279"/>
      <c r="N3" s="1279"/>
      <c r="O3" s="151" t="s">
        <v>35</v>
      </c>
      <c r="P3" s="1347" t="s">
        <v>152</v>
      </c>
      <c r="Q3" s="1348"/>
      <c r="R3" s="20" t="str">
        <f>'Модульные ограждения GL'!D41</f>
        <v>84*48*2500</v>
      </c>
      <c r="S3" s="20">
        <f>'Модульные ограждения GL'!E41</f>
        <v>154</v>
      </c>
      <c r="T3" s="20">
        <f>'Модульные ограждения GL'!F41</f>
        <v>3.3</v>
      </c>
      <c r="U3" s="531" t="str">
        <f>'Модульные ограждения GL'!G41</f>
        <v>полиэстер двс</v>
      </c>
      <c r="V3" s="531">
        <f>'Модульные ограждения GL'!H41</f>
        <v>1</v>
      </c>
      <c r="W3" s="20">
        <f>'Модульные ограждения GL'!I41</f>
        <v>573</v>
      </c>
    </row>
    <row r="4" spans="1:227" ht="28.5" customHeight="1">
      <c r="A4" s="1250"/>
      <c r="B4" s="1296"/>
      <c r="C4" s="1297"/>
      <c r="D4" s="1297"/>
      <c r="E4" s="1298"/>
      <c r="F4" s="1250"/>
      <c r="G4" s="1250"/>
      <c r="H4" s="1250"/>
      <c r="I4" s="1256"/>
      <c r="J4" s="1257"/>
      <c r="K4" s="1280" t="s">
        <v>149</v>
      </c>
      <c r="L4" s="1280"/>
      <c r="M4" s="1280"/>
      <c r="N4" s="1280"/>
      <c r="O4" s="152"/>
      <c r="P4" s="1351"/>
      <c r="Q4" s="1352"/>
      <c r="R4" s="20" t="str">
        <f>'Модульные ограждения GL'!D42</f>
        <v xml:space="preserve">84*48*3000 </v>
      </c>
      <c r="S4" s="20">
        <f>'Модульные ограждения GL'!E42</f>
        <v>0</v>
      </c>
      <c r="T4" s="20">
        <f>'Модульные ограждения GL'!F42</f>
        <v>3.96</v>
      </c>
      <c r="U4" s="532"/>
      <c r="V4" s="532"/>
      <c r="W4" s="20">
        <f>'Модульные ограждения GL'!I42</f>
        <v>688</v>
      </c>
    </row>
    <row r="5" spans="1:227" ht="39.9" customHeight="1">
      <c r="A5" s="1251"/>
      <c r="B5" s="1299" t="s">
        <v>549</v>
      </c>
      <c r="C5" s="1300"/>
      <c r="D5" s="1300"/>
      <c r="E5" s="1301"/>
      <c r="F5" s="302" t="s">
        <v>251</v>
      </c>
      <c r="G5" s="303" t="s">
        <v>60</v>
      </c>
      <c r="H5" s="304">
        <v>20.2</v>
      </c>
      <c r="I5" s="1322">
        <f>ROUND(O5*Belarus*(1-$B$69),2)</f>
        <v>4661</v>
      </c>
      <c r="J5" s="1323"/>
      <c r="K5" s="1281">
        <f>(I5+W23+W30*2)/2.5</f>
        <v>2196</v>
      </c>
      <c r="L5" s="1282"/>
      <c r="M5" s="1282"/>
      <c r="N5" s="1283"/>
      <c r="O5" s="153">
        <v>4661</v>
      </c>
      <c r="P5" s="1175" t="s">
        <v>143</v>
      </c>
      <c r="Q5" s="1176"/>
      <c r="R5" s="520" t="str">
        <f>'Модульные ограждения GL'!D39</f>
        <v xml:space="preserve">60*20*2500 </v>
      </c>
      <c r="S5" s="520">
        <f>'Модульные ограждения GL'!E39</f>
        <v>162</v>
      </c>
      <c r="T5" s="520">
        <f>'Модульные ограждения GL'!F39</f>
        <v>3.3</v>
      </c>
      <c r="U5" s="520" t="str">
        <f>'Модульные ограждения GL'!G39</f>
        <v>полиэстер двс</v>
      </c>
      <c r="V5" s="520">
        <f>'Модульные ограждения GL'!H39</f>
        <v>1</v>
      </c>
      <c r="W5" s="520">
        <f>'Модульные ограждения GL'!I39</f>
        <v>573</v>
      </c>
      <c r="X5" s="150"/>
      <c r="Y5" s="778"/>
    </row>
    <row r="6" spans="1:227" ht="39.9" customHeight="1">
      <c r="A6" s="1252"/>
      <c r="B6" s="1302"/>
      <c r="C6" s="1303"/>
      <c r="D6" s="1303"/>
      <c r="E6" s="1304"/>
      <c r="F6" s="305" t="s">
        <v>34</v>
      </c>
      <c r="G6" s="306" t="s">
        <v>60</v>
      </c>
      <c r="H6" s="307">
        <v>27.63</v>
      </c>
      <c r="I6" s="1377">
        <f>ROUND(O6*Belarus*(1-$B$69),2)</f>
        <v>5526</v>
      </c>
      <c r="J6" s="1378"/>
      <c r="K6" s="1284">
        <f>(I6+W26+W30*2)/2.5</f>
        <v>2608</v>
      </c>
      <c r="L6" s="1285"/>
      <c r="M6" s="1285"/>
      <c r="N6" s="1286"/>
      <c r="O6" s="153">
        <v>5526</v>
      </c>
      <c r="P6" s="1175" t="s">
        <v>159</v>
      </c>
      <c r="Q6" s="1176"/>
      <c r="R6" s="520" t="str">
        <f>'Модульные ограждения GL'!D48</f>
        <v>100*87*20</v>
      </c>
      <c r="S6" s="520">
        <f>'Модульные ограждения GL'!E48</f>
        <v>80</v>
      </c>
      <c r="T6" s="520">
        <f>'Модульные ограждения GL'!F48</f>
        <v>0.02</v>
      </c>
      <c r="U6" s="520" t="str">
        <f>'Модульные ограждения GL'!G48</f>
        <v xml:space="preserve">полимер </v>
      </c>
      <c r="V6" s="520">
        <f>'Модульные ограждения GL'!H48</f>
        <v>0.5</v>
      </c>
      <c r="W6" s="520">
        <f>'Модульные ограждения GL'!I48</f>
        <v>41</v>
      </c>
      <c r="X6" s="150"/>
      <c r="Y6" s="778"/>
    </row>
    <row r="7" spans="1:227" ht="39.9" customHeight="1">
      <c r="A7" s="1253"/>
      <c r="B7" s="1305"/>
      <c r="C7" s="1306"/>
      <c r="D7" s="1306"/>
      <c r="E7" s="1307"/>
      <c r="F7" s="308" t="s">
        <v>252</v>
      </c>
      <c r="G7" s="309" t="s">
        <v>60</v>
      </c>
      <c r="H7" s="310">
        <v>35.06</v>
      </c>
      <c r="I7" s="1324">
        <f>ROUND(O7*Belarus*(1-$B$69),2)</f>
        <v>5931</v>
      </c>
      <c r="J7" s="1325"/>
      <c r="K7" s="1287">
        <f>(I7+W27+W30*2)/2.5</f>
        <v>2843.2</v>
      </c>
      <c r="L7" s="1288"/>
      <c r="M7" s="1288"/>
      <c r="N7" s="1289"/>
      <c r="O7" s="153">
        <v>5931</v>
      </c>
      <c r="P7" s="1347" t="s">
        <v>53</v>
      </c>
      <c r="Q7" s="1348"/>
      <c r="R7" s="165" t="str">
        <f>'Панельные ограждения GL (стр.1)'!B5</f>
        <v>0,63 х 2,5</v>
      </c>
      <c r="S7" s="131"/>
      <c r="T7" s="132"/>
      <c r="U7" s="132"/>
      <c r="V7" s="133"/>
      <c r="W7" s="243">
        <f>'Панельные ограждения GL (стр.1)'!H5</f>
        <v>880</v>
      </c>
      <c r="X7" s="150"/>
      <c r="Y7" s="778"/>
    </row>
    <row r="8" spans="1:227" ht="15" customHeight="1">
      <c r="A8" s="85"/>
      <c r="B8" s="83"/>
      <c r="C8" s="83"/>
      <c r="D8" s="83"/>
      <c r="E8" s="83"/>
      <c r="F8" s="84"/>
      <c r="G8" s="85"/>
      <c r="H8" s="86"/>
      <c r="I8" s="87"/>
      <c r="J8" s="87"/>
      <c r="L8" s="82"/>
      <c r="M8" s="82"/>
      <c r="N8" s="82"/>
      <c r="O8" s="152"/>
      <c r="P8" s="1351"/>
      <c r="Q8" s="1352"/>
      <c r="R8" s="165" t="str">
        <f>'Панельные ограждения GL (стр.1)'!B7</f>
        <v>1,03 х 2,5</v>
      </c>
      <c r="S8" s="131"/>
      <c r="T8" s="132"/>
      <c r="U8" s="132"/>
      <c r="V8" s="133"/>
      <c r="W8" s="243">
        <f>'Панельные ограждения GL (стр.1)'!H7</f>
        <v>1216</v>
      </c>
    </row>
    <row r="9" spans="1:227" ht="75" customHeight="1">
      <c r="A9" s="411" t="s">
        <v>126</v>
      </c>
      <c r="B9" s="1258" t="s">
        <v>115</v>
      </c>
      <c r="C9" s="1259"/>
      <c r="D9" s="1258" t="s">
        <v>52</v>
      </c>
      <c r="E9" s="1308"/>
      <c r="F9" s="1308"/>
      <c r="G9" s="1308"/>
      <c r="H9" s="1308"/>
      <c r="I9" s="1259"/>
      <c r="J9" s="411" t="s">
        <v>66</v>
      </c>
      <c r="K9" s="412" t="s">
        <v>91</v>
      </c>
      <c r="L9" s="412" t="s">
        <v>254</v>
      </c>
      <c r="M9" s="1311" t="s">
        <v>149</v>
      </c>
      <c r="N9" s="1312"/>
      <c r="O9" s="152"/>
      <c r="P9" s="1347" t="s">
        <v>253</v>
      </c>
      <c r="Q9" s="1348"/>
      <c r="R9" s="520" t="str">
        <f>'Панельные ограждения GL (стр.1)'!B22</f>
        <v>0,63 х 2,5</v>
      </c>
      <c r="S9" s="131"/>
      <c r="T9" s="132"/>
      <c r="U9" s="132"/>
      <c r="V9" s="133"/>
      <c r="W9" s="243">
        <f>'Панельные ограждения GL (стр.1)'!H22</f>
        <v>1310</v>
      </c>
      <c r="X9" s="97"/>
    </row>
    <row r="10" spans="1:227" ht="90" customHeight="1">
      <c r="A10" s="1261"/>
      <c r="B10" s="1262" t="s">
        <v>54</v>
      </c>
      <c r="C10" s="1263"/>
      <c r="D10" s="1268" t="s">
        <v>516</v>
      </c>
      <c r="E10" s="1268"/>
      <c r="F10" s="1268"/>
      <c r="G10" s="1268"/>
      <c r="H10" s="1268"/>
      <c r="I10" s="1268"/>
      <c r="J10" s="319" t="s">
        <v>53</v>
      </c>
      <c r="K10" s="1309" t="s">
        <v>378</v>
      </c>
      <c r="L10" s="1360" t="s">
        <v>379</v>
      </c>
      <c r="M10" s="1281">
        <f>ROUND(((W4+W5+W6+W8+(W15*2))/2.5)*(1-$B$69),2)</f>
        <v>1086.4000000000001</v>
      </c>
      <c r="N10" s="1283"/>
      <c r="O10" s="152"/>
      <c r="P10" s="1349"/>
      <c r="Q10" s="1350"/>
      <c r="R10" s="520" t="str">
        <f>'Панельные ограждения GL (стр.1)'!B24</f>
        <v>1,03 х 2,5</v>
      </c>
      <c r="S10" s="134"/>
      <c r="T10" s="134"/>
      <c r="U10" s="134"/>
      <c r="V10" s="134"/>
      <c r="W10" s="243">
        <f>'Панельные ограждения GL (стр.1)'!H24</f>
        <v>1795</v>
      </c>
      <c r="X10" s="97"/>
    </row>
    <row r="11" spans="1:227" ht="90" customHeight="1">
      <c r="A11" s="1261"/>
      <c r="B11" s="1264"/>
      <c r="C11" s="1265"/>
      <c r="D11" s="1268"/>
      <c r="E11" s="1268"/>
      <c r="F11" s="1268"/>
      <c r="G11" s="1268"/>
      <c r="H11" s="1268"/>
      <c r="I11" s="1268"/>
      <c r="J11" s="320" t="s">
        <v>24</v>
      </c>
      <c r="K11" s="1310"/>
      <c r="L11" s="1362"/>
      <c r="M11" s="1287">
        <f>ROUND(((W4+W5+W6+W10+(W15*2))/2.5)*(1-$B$69),2)</f>
        <v>1318</v>
      </c>
      <c r="N11" s="1289"/>
      <c r="O11" s="152"/>
      <c r="P11" s="1351"/>
      <c r="Q11" s="1352"/>
      <c r="R11" s="520"/>
      <c r="S11" s="134"/>
      <c r="T11" s="134"/>
      <c r="U11" s="134"/>
      <c r="V11" s="134"/>
      <c r="W11" s="243"/>
      <c r="X11" s="97"/>
    </row>
    <row r="12" spans="1:227" ht="60" customHeight="1">
      <c r="A12" s="1261"/>
      <c r="B12" s="1264"/>
      <c r="C12" s="1265"/>
      <c r="D12" s="1268" t="s">
        <v>550</v>
      </c>
      <c r="E12" s="1268"/>
      <c r="F12" s="1268"/>
      <c r="G12" s="1268"/>
      <c r="H12" s="1268"/>
      <c r="I12" s="1268"/>
      <c r="J12" s="319" t="s">
        <v>53</v>
      </c>
      <c r="K12" s="1309" t="s">
        <v>378</v>
      </c>
      <c r="L12" s="1360" t="s">
        <v>377</v>
      </c>
      <c r="M12" s="1281">
        <f>ROUND(((W8+W13+W31+W12+(W15*2))/2.5)*(1-$B$69),2)</f>
        <v>1162.32</v>
      </c>
      <c r="N12" s="1283"/>
      <c r="O12" s="152"/>
      <c r="P12" s="1175" t="s">
        <v>39</v>
      </c>
      <c r="Q12" s="1176"/>
      <c r="R12" s="520" t="s">
        <v>22</v>
      </c>
      <c r="S12" s="520">
        <f>'Эл-ты панельных ограждений - 1'!H26</f>
        <v>96</v>
      </c>
      <c r="T12" s="521">
        <f>'Эл-ты панельных ограждений - 1'!G29</f>
        <v>4.0649999999999995</v>
      </c>
      <c r="U12" s="132"/>
      <c r="V12" s="133"/>
      <c r="W12" s="243">
        <f>'Эл-ты панельных ограждений - 1'!I29</f>
        <v>723</v>
      </c>
      <c r="X12" s="97"/>
    </row>
    <row r="13" spans="1:227" ht="60" customHeight="1">
      <c r="A13" s="1261"/>
      <c r="B13" s="1266"/>
      <c r="C13" s="1267"/>
      <c r="D13" s="1268"/>
      <c r="E13" s="1268"/>
      <c r="F13" s="1268"/>
      <c r="G13" s="1268"/>
      <c r="H13" s="1268"/>
      <c r="I13" s="1268"/>
      <c r="J13" s="320" t="s">
        <v>24</v>
      </c>
      <c r="K13" s="1310"/>
      <c r="L13" s="1362"/>
      <c r="M13" s="1287">
        <f>ROUND(((W9+W13+W14+W12+(W15*2))/2.5)*(1-$B$69),2)</f>
        <v>1234.32</v>
      </c>
      <c r="N13" s="1289"/>
      <c r="O13" s="152"/>
      <c r="P13" s="1175" t="s">
        <v>38</v>
      </c>
      <c r="Q13" s="1176"/>
      <c r="R13" s="520" t="str">
        <f>'Модульные ограждения GL'!D25</f>
        <v xml:space="preserve">40*20*2500  </v>
      </c>
      <c r="S13" s="520">
        <f>'Модульные ограждения GL'!E25</f>
        <v>180</v>
      </c>
      <c r="T13" s="520">
        <f>'Модульные ограждения GL'!F25</f>
        <v>2.4500000000000002</v>
      </c>
      <c r="U13" s="520" t="str">
        <f>'Модульные ограждения GL'!G25</f>
        <v xml:space="preserve">полимер </v>
      </c>
      <c r="V13" s="520">
        <f>'Модульные ограждения GL'!H25</f>
        <v>0</v>
      </c>
      <c r="W13" s="520">
        <f>'Модульные ограждения GL'!I25</f>
        <v>494</v>
      </c>
      <c r="X13" s="97"/>
    </row>
    <row r="14" spans="1:227" ht="15" customHeight="1">
      <c r="A14" s="55"/>
      <c r="B14" s="53"/>
      <c r="C14" s="53"/>
      <c r="D14" s="53"/>
      <c r="E14" s="53"/>
      <c r="F14" s="54"/>
      <c r="G14" s="55"/>
      <c r="H14" s="56"/>
      <c r="I14" s="56"/>
      <c r="J14" s="57"/>
      <c r="L14" s="57"/>
      <c r="M14" s="57"/>
      <c r="N14" s="57"/>
      <c r="O14" s="152"/>
      <c r="P14" s="1175" t="s">
        <v>41</v>
      </c>
      <c r="Q14" s="1353"/>
      <c r="R14" s="1353"/>
      <c r="S14" s="1353"/>
      <c r="T14" s="1353"/>
      <c r="U14" s="1353"/>
      <c r="V14" s="1176"/>
      <c r="W14" s="243">
        <f>(W9+W13)*0.2</f>
        <v>360.8</v>
      </c>
      <c r="X14" s="97"/>
    </row>
    <row r="15" spans="1:227" ht="35.1" customHeight="1">
      <c r="A15" s="1221" t="s">
        <v>126</v>
      </c>
      <c r="B15" s="1231" t="s">
        <v>115</v>
      </c>
      <c r="C15" s="1232"/>
      <c r="D15" s="1269" t="s">
        <v>629</v>
      </c>
      <c r="E15" s="1270"/>
      <c r="F15" s="1270"/>
      <c r="G15" s="1270"/>
      <c r="H15" s="1270"/>
      <c r="I15" s="1271"/>
      <c r="J15" s="1221" t="s">
        <v>510</v>
      </c>
      <c r="K15" s="1221" t="s">
        <v>91</v>
      </c>
      <c r="L15" s="1223" t="s">
        <v>48</v>
      </c>
      <c r="M15" s="1225" t="s">
        <v>86</v>
      </c>
      <c r="N15" s="1226"/>
      <c r="O15" s="152"/>
      <c r="P15" s="1012" t="s">
        <v>195</v>
      </c>
      <c r="Q15" s="1013"/>
      <c r="R15" s="518" t="s">
        <v>60</v>
      </c>
      <c r="S15" s="519"/>
      <c r="T15" s="118">
        <f>'Эл-ты панельных ограждений - 1'!G57</f>
        <v>0.08</v>
      </c>
      <c r="U15" s="517">
        <f>'Эл-ты панельных ограждений - 1'!H57</f>
        <v>100</v>
      </c>
      <c r="V15" s="517">
        <f>'Эл-ты панельных ограждений - 1'!I57</f>
        <v>99</v>
      </c>
      <c r="W15" s="124">
        <f>'Эл-ты панельных ограждений - 1'!J57</f>
        <v>99</v>
      </c>
      <c r="X15" s="97"/>
    </row>
    <row r="16" spans="1:227" ht="50.1" customHeight="1">
      <c r="A16" s="1222"/>
      <c r="B16" s="1233"/>
      <c r="C16" s="1234"/>
      <c r="D16" s="832" t="s">
        <v>631</v>
      </c>
      <c r="E16" s="1229" t="s">
        <v>630</v>
      </c>
      <c r="F16" s="1229"/>
      <c r="G16" s="1229"/>
      <c r="H16" s="1229"/>
      <c r="I16" s="1230"/>
      <c r="J16" s="1222"/>
      <c r="K16" s="1222"/>
      <c r="L16" s="1224"/>
      <c r="M16" s="1227"/>
      <c r="N16" s="1228"/>
      <c r="O16" s="152"/>
      <c r="P16" s="794"/>
      <c r="Q16" s="795"/>
      <c r="R16" s="793"/>
      <c r="S16" s="792"/>
      <c r="T16" s="118"/>
      <c r="U16" s="791"/>
      <c r="V16" s="791"/>
      <c r="W16" s="124"/>
      <c r="X16" s="97"/>
    </row>
    <row r="17" spans="1:25" ht="80.099999999999994" customHeight="1">
      <c r="A17" s="1251"/>
      <c r="B17" s="1260" t="s">
        <v>623</v>
      </c>
      <c r="C17" s="1260"/>
      <c r="D17" s="1273" t="s">
        <v>627</v>
      </c>
      <c r="E17" s="1272" t="s">
        <v>520</v>
      </c>
      <c r="F17" s="1272"/>
      <c r="G17" s="1272"/>
      <c r="H17" s="1272"/>
      <c r="I17" s="1272"/>
      <c r="J17" s="691">
        <v>1</v>
      </c>
      <c r="K17" s="540" t="s">
        <v>513</v>
      </c>
      <c r="L17" s="709">
        <v>19</v>
      </c>
      <c r="M17" s="690">
        <f t="shared" ref="M17:M23" si="0">ROUND(O17*Belarus*(1-$B$69),2)</f>
        <v>5808</v>
      </c>
      <c r="N17" s="1241">
        <f>(M17*J17)+(M18*J18)+(M19*J19)</f>
        <v>17508</v>
      </c>
      <c r="O17" s="703">
        <v>5808</v>
      </c>
      <c r="P17" s="1012" t="s">
        <v>36</v>
      </c>
      <c r="Q17" s="1013"/>
      <c r="R17" s="134"/>
      <c r="S17" s="134"/>
      <c r="T17" s="118">
        <f>'Эл-ты панельных ограждений - 1'!G54</f>
        <v>0.05</v>
      </c>
      <c r="U17" s="118">
        <v>0.05</v>
      </c>
      <c r="V17" s="118"/>
      <c r="W17" s="124">
        <f>'Эл-ты панельных ограждений - 1'!J54</f>
        <v>57</v>
      </c>
      <c r="X17" s="97"/>
      <c r="Y17" s="778"/>
    </row>
    <row r="18" spans="1:25" ht="24.9" customHeight="1">
      <c r="A18" s="1252"/>
      <c r="B18" s="1260"/>
      <c r="C18" s="1260"/>
      <c r="D18" s="1274"/>
      <c r="E18" s="1272" t="s">
        <v>511</v>
      </c>
      <c r="F18" s="1272"/>
      <c r="G18" s="1272"/>
      <c r="H18" s="1272"/>
      <c r="I18" s="1272"/>
      <c r="J18" s="710">
        <v>2</v>
      </c>
      <c r="K18" s="540" t="s">
        <v>512</v>
      </c>
      <c r="L18" s="709">
        <v>25.8</v>
      </c>
      <c r="M18" s="711">
        <f t="shared" si="0"/>
        <v>4830</v>
      </c>
      <c r="N18" s="1242"/>
      <c r="O18" s="703">
        <v>4830</v>
      </c>
      <c r="P18" s="1347" t="s">
        <v>45</v>
      </c>
      <c r="Q18" s="1348"/>
      <c r="R18" s="520" t="s">
        <v>63</v>
      </c>
      <c r="S18" s="520">
        <v>96</v>
      </c>
      <c r="T18" s="521">
        <v>2.64</v>
      </c>
      <c r="U18" s="519" t="s">
        <v>208</v>
      </c>
      <c r="V18" s="522">
        <v>1.4</v>
      </c>
      <c r="W18" s="243">
        <f>'Эл-ты панельных ограждений - 1'!I4</f>
        <v>373</v>
      </c>
      <c r="X18" s="97"/>
      <c r="Y18" s="778"/>
    </row>
    <row r="19" spans="1:25" ht="24.9" customHeight="1">
      <c r="A19" s="1252"/>
      <c r="B19" s="1260"/>
      <c r="C19" s="1260"/>
      <c r="D19" s="1275"/>
      <c r="E19" s="1276" t="s">
        <v>624</v>
      </c>
      <c r="F19" s="1239"/>
      <c r="G19" s="1239"/>
      <c r="H19" s="1239"/>
      <c r="I19" s="1240"/>
      <c r="J19" s="720">
        <v>40</v>
      </c>
      <c r="K19" s="540" t="s">
        <v>514</v>
      </c>
      <c r="L19" s="540">
        <v>7.0000000000000007E-2</v>
      </c>
      <c r="M19" s="719">
        <f t="shared" si="0"/>
        <v>51</v>
      </c>
      <c r="N19" s="1242"/>
      <c r="O19" s="703">
        <v>51</v>
      </c>
      <c r="P19" s="1349"/>
      <c r="Q19" s="1350"/>
      <c r="R19" s="716"/>
      <c r="S19" s="716"/>
      <c r="T19" s="717"/>
      <c r="U19" s="715"/>
      <c r="V19" s="718"/>
      <c r="W19" s="243"/>
      <c r="X19" s="97"/>
      <c r="Y19" s="778"/>
    </row>
    <row r="20" spans="1:25" ht="80.099999999999994" customHeight="1">
      <c r="A20" s="1252"/>
      <c r="B20" s="1260"/>
      <c r="C20" s="1260"/>
      <c r="D20" s="802" t="s">
        <v>626</v>
      </c>
      <c r="E20" s="1238" t="s">
        <v>520</v>
      </c>
      <c r="F20" s="1239"/>
      <c r="G20" s="1239"/>
      <c r="H20" s="1239"/>
      <c r="I20" s="1240"/>
      <c r="J20" s="799">
        <v>1</v>
      </c>
      <c r="K20" s="540" t="s">
        <v>513</v>
      </c>
      <c r="L20" s="709">
        <v>19</v>
      </c>
      <c r="M20" s="801">
        <f t="shared" si="0"/>
        <v>5808</v>
      </c>
      <c r="N20" s="800">
        <f>M20*J20</f>
        <v>5808</v>
      </c>
      <c r="O20" s="703">
        <v>5808</v>
      </c>
      <c r="P20" s="1349"/>
      <c r="Q20" s="1350"/>
      <c r="R20" s="798"/>
      <c r="S20" s="798"/>
      <c r="T20" s="796"/>
      <c r="U20" s="792"/>
      <c r="V20" s="797"/>
      <c r="W20" s="243"/>
      <c r="X20" s="97"/>
      <c r="Y20" s="778"/>
    </row>
    <row r="21" spans="1:25" ht="24.9" customHeight="1">
      <c r="A21" s="1252"/>
      <c r="B21" s="1260"/>
      <c r="C21" s="1260"/>
      <c r="D21" s="1273" t="s">
        <v>628</v>
      </c>
      <c r="E21" s="1363" t="s">
        <v>511</v>
      </c>
      <c r="F21" s="1363"/>
      <c r="G21" s="1363"/>
      <c r="H21" s="1363"/>
      <c r="I21" s="1363"/>
      <c r="J21" s="712">
        <v>2</v>
      </c>
      <c r="K21" s="538" t="s">
        <v>518</v>
      </c>
      <c r="L21" s="713">
        <v>2.59</v>
      </c>
      <c r="M21" s="714">
        <f t="shared" si="0"/>
        <v>978</v>
      </c>
      <c r="N21" s="1242">
        <f>(M21*J21)+(M22*J22)+(M23*J23)+(M24*J24)</f>
        <v>5024</v>
      </c>
      <c r="O21" s="703">
        <v>978</v>
      </c>
      <c r="P21" s="1349"/>
      <c r="Q21" s="1350"/>
      <c r="R21" s="520"/>
      <c r="S21" s="520"/>
      <c r="T21" s="521"/>
      <c r="U21" s="521" t="s">
        <v>207</v>
      </c>
      <c r="V21" s="522"/>
      <c r="W21" s="243">
        <f>'Эл-ты панельных ограждений - 1'!I26</f>
        <v>497</v>
      </c>
      <c r="X21" s="97"/>
      <c r="Y21" s="778"/>
    </row>
    <row r="22" spans="1:25" ht="24.9" customHeight="1">
      <c r="A22" s="1252"/>
      <c r="B22" s="1260"/>
      <c r="C22" s="1260"/>
      <c r="D22" s="1274"/>
      <c r="E22" s="1272"/>
      <c r="F22" s="1272"/>
      <c r="G22" s="1272"/>
      <c r="H22" s="1272"/>
      <c r="I22" s="1272"/>
      <c r="J22" s="706">
        <v>1</v>
      </c>
      <c r="K22" s="312" t="s">
        <v>517</v>
      </c>
      <c r="L22" s="707">
        <v>2.04</v>
      </c>
      <c r="M22" s="708">
        <f t="shared" si="0"/>
        <v>921</v>
      </c>
      <c r="N22" s="1242"/>
      <c r="O22" s="703">
        <v>921</v>
      </c>
      <c r="P22" s="1349"/>
      <c r="Q22" s="1350"/>
      <c r="R22" s="520"/>
      <c r="S22" s="520"/>
      <c r="T22" s="521"/>
      <c r="U22" s="521"/>
      <c r="V22" s="522"/>
      <c r="W22" s="243"/>
      <c r="X22" s="97"/>
      <c r="Y22" s="778"/>
    </row>
    <row r="23" spans="1:25" ht="24.9" customHeight="1">
      <c r="A23" s="1252"/>
      <c r="B23" s="1260"/>
      <c r="C23" s="1260"/>
      <c r="D23" s="1274"/>
      <c r="E23" s="1272" t="s">
        <v>519</v>
      </c>
      <c r="F23" s="1272"/>
      <c r="G23" s="1272"/>
      <c r="H23" s="1272"/>
      <c r="I23" s="1272"/>
      <c r="J23" s="691">
        <v>22</v>
      </c>
      <c r="K23" s="540" t="s">
        <v>60</v>
      </c>
      <c r="L23" s="704">
        <v>8.0000000000000002E-3</v>
      </c>
      <c r="M23" s="690">
        <f t="shared" si="0"/>
        <v>86</v>
      </c>
      <c r="N23" s="1242"/>
      <c r="O23" s="703">
        <v>86</v>
      </c>
      <c r="P23" s="1349"/>
      <c r="Q23" s="1350"/>
      <c r="R23" s="520" t="s">
        <v>22</v>
      </c>
      <c r="S23" s="520"/>
      <c r="T23" s="521"/>
      <c r="U23" s="521" t="s">
        <v>207</v>
      </c>
      <c r="V23" s="522"/>
      <c r="W23" s="243">
        <f>'Эл-ты панельных ограждений - 1'!I29</f>
        <v>723</v>
      </c>
      <c r="X23" s="97"/>
      <c r="Y23" s="778"/>
    </row>
    <row r="24" spans="1:25" ht="24.9" customHeight="1">
      <c r="A24" s="1253"/>
      <c r="B24" s="1260"/>
      <c r="C24" s="1260"/>
      <c r="D24" s="1275"/>
      <c r="E24" s="1276" t="s">
        <v>625</v>
      </c>
      <c r="F24" s="1239"/>
      <c r="G24" s="1239"/>
      <c r="H24" s="1239"/>
      <c r="I24" s="1240"/>
      <c r="J24" s="705">
        <v>5</v>
      </c>
      <c r="K24" s="540" t="s">
        <v>514</v>
      </c>
      <c r="L24" s="540">
        <v>7.0000000000000007E-2</v>
      </c>
      <c r="M24" s="690">
        <f>ROUND(O19*Belarus*(1-$B$69),2)</f>
        <v>51</v>
      </c>
      <c r="N24" s="1243"/>
      <c r="O24" s="703"/>
      <c r="P24" s="1349"/>
      <c r="Q24" s="1350"/>
      <c r="R24" s="520" t="s">
        <v>130</v>
      </c>
      <c r="S24" s="520"/>
      <c r="T24" s="521">
        <v>5.28</v>
      </c>
      <c r="U24" s="519" t="s">
        <v>208</v>
      </c>
      <c r="V24" s="522"/>
      <c r="W24" s="243">
        <f>'Эл-ты панельных ограждений - 1'!I11</f>
        <v>622</v>
      </c>
      <c r="X24" s="97"/>
      <c r="Y24" s="98"/>
    </row>
    <row r="25" spans="1:25" ht="15" customHeight="1">
      <c r="A25" s="71"/>
      <c r="B25" s="71"/>
      <c r="C25" s="71"/>
      <c r="D25" s="71"/>
      <c r="E25" s="71"/>
      <c r="F25" s="71"/>
      <c r="G25" s="71"/>
      <c r="H25" s="71"/>
      <c r="I25" s="71"/>
      <c r="J25" s="72"/>
      <c r="K25" s="55"/>
      <c r="L25" s="55"/>
      <c r="M25" s="55"/>
      <c r="N25" s="78"/>
      <c r="O25" s="152"/>
      <c r="P25" s="1349"/>
      <c r="Q25" s="1350"/>
      <c r="R25" s="520"/>
      <c r="S25" s="520"/>
      <c r="T25" s="521"/>
      <c r="U25" s="519"/>
      <c r="V25" s="522"/>
      <c r="W25" s="243"/>
      <c r="X25" s="97"/>
      <c r="Y25" s="98"/>
    </row>
    <row r="26" spans="1:25" ht="50.1" customHeight="1">
      <c r="A26" s="835" t="s">
        <v>126</v>
      </c>
      <c r="B26" s="1231" t="s">
        <v>115</v>
      </c>
      <c r="C26" s="1292"/>
      <c r="D26" s="1292"/>
      <c r="E26" s="1292"/>
      <c r="F26" s="1292"/>
      <c r="G26" s="1232"/>
      <c r="H26" s="1269" t="s">
        <v>91</v>
      </c>
      <c r="I26" s="1271"/>
      <c r="J26" s="835" t="s">
        <v>92</v>
      </c>
      <c r="K26" s="1219" t="s">
        <v>138</v>
      </c>
      <c r="L26" s="1219"/>
      <c r="M26" s="1235" t="s">
        <v>86</v>
      </c>
      <c r="N26" s="1236"/>
      <c r="O26" s="152"/>
      <c r="P26" s="1349"/>
      <c r="Q26" s="1350"/>
      <c r="R26" s="776" t="s">
        <v>593</v>
      </c>
      <c r="S26" s="520"/>
      <c r="T26" s="521"/>
      <c r="U26" s="521" t="s">
        <v>207</v>
      </c>
      <c r="V26" s="522"/>
      <c r="W26" s="243">
        <f>'Эл-ты панельных ограждений - 1'!I33</f>
        <v>888</v>
      </c>
      <c r="X26" s="97"/>
      <c r="Y26" s="98"/>
    </row>
    <row r="27" spans="1:25" ht="50.1" customHeight="1">
      <c r="A27" s="1244"/>
      <c r="B27" s="1367" t="s">
        <v>249</v>
      </c>
      <c r="C27" s="1368"/>
      <c r="D27" s="1368"/>
      <c r="E27" s="1248" t="s">
        <v>427</v>
      </c>
      <c r="F27" s="1248"/>
      <c r="G27" s="1248"/>
      <c r="H27" s="1246" t="s">
        <v>425</v>
      </c>
      <c r="I27" s="1247"/>
      <c r="J27" s="314">
        <v>7</v>
      </c>
      <c r="K27" s="1220">
        <v>70</v>
      </c>
      <c r="L27" s="1220"/>
      <c r="M27" s="1237">
        <f>ROUND((N28*2+N27),0)</f>
        <v>2562</v>
      </c>
      <c r="N27" s="539">
        <f>ROUND(O27*Belarus*(1-$B$69),2)</f>
        <v>1530</v>
      </c>
      <c r="O27" s="153">
        <v>1530</v>
      </c>
      <c r="P27" s="1349"/>
      <c r="Q27" s="1350"/>
      <c r="R27" s="776" t="s">
        <v>594</v>
      </c>
      <c r="S27" s="520"/>
      <c r="T27" s="521"/>
      <c r="U27" s="521"/>
      <c r="V27" s="522"/>
      <c r="W27" s="243">
        <f>'Эл-ты панельных ограждений - 1'!I37</f>
        <v>1071</v>
      </c>
      <c r="X27" s="97"/>
      <c r="Y27" s="778"/>
    </row>
    <row r="28" spans="1:25" ht="50.1" customHeight="1">
      <c r="A28" s="1245"/>
      <c r="B28" s="1369"/>
      <c r="C28" s="1370"/>
      <c r="D28" s="1370"/>
      <c r="E28" s="1248" t="s">
        <v>428</v>
      </c>
      <c r="F28" s="1248"/>
      <c r="G28" s="1248"/>
      <c r="H28" s="1246" t="s">
        <v>426</v>
      </c>
      <c r="I28" s="1247"/>
      <c r="J28" s="314">
        <v>3.2</v>
      </c>
      <c r="K28" s="1220">
        <v>140</v>
      </c>
      <c r="L28" s="1220"/>
      <c r="M28" s="1237"/>
      <c r="N28" s="539">
        <f>ROUND(O28*Belarus*(1-$B$69),2)</f>
        <v>516</v>
      </c>
      <c r="O28" s="153">
        <v>516</v>
      </c>
      <c r="P28" s="1349"/>
      <c r="Q28" s="1350"/>
      <c r="R28" s="776"/>
      <c r="S28" s="520"/>
      <c r="T28" s="521"/>
      <c r="U28" s="521"/>
      <c r="V28" s="522"/>
      <c r="W28" s="243">
        <f>'Эл-ты панельных ограждений - 1'!I39</f>
        <v>1204</v>
      </c>
      <c r="X28" s="97"/>
      <c r="Y28" s="778"/>
    </row>
    <row r="29" spans="1:25" ht="50.1" customHeight="1">
      <c r="A29" s="1360"/>
      <c r="B29" s="1364" t="s">
        <v>380</v>
      </c>
      <c r="C29" s="1364"/>
      <c r="D29" s="1364"/>
      <c r="E29" s="1364"/>
      <c r="F29" s="1364"/>
      <c r="G29" s="1364"/>
      <c r="H29" s="1397" t="s">
        <v>423</v>
      </c>
      <c r="I29" s="1398"/>
      <c r="J29" s="315">
        <v>31</v>
      </c>
      <c r="K29" s="1395">
        <v>36</v>
      </c>
      <c r="L29" s="1395"/>
      <c r="M29" s="1394">
        <f>ROUND(O29*Belarus*(1-$B$69),2)</f>
        <v>595</v>
      </c>
      <c r="N29" s="1394"/>
      <c r="O29" s="153">
        <v>595</v>
      </c>
      <c r="P29" s="1351"/>
      <c r="Q29" s="1352"/>
      <c r="R29" s="520" t="s">
        <v>37</v>
      </c>
      <c r="S29" s="520"/>
      <c r="T29" s="132">
        <v>6.7</v>
      </c>
      <c r="U29" s="521" t="s">
        <v>207</v>
      </c>
      <c r="V29" s="522"/>
      <c r="W29" s="243">
        <f>'Эл-ты панельных ограждений - 1'!I40</f>
        <v>1287</v>
      </c>
      <c r="X29" s="97"/>
      <c r="Y29" s="98"/>
    </row>
    <row r="30" spans="1:25" ht="50.1" customHeight="1">
      <c r="A30" s="1362"/>
      <c r="B30" s="1364" t="s">
        <v>616</v>
      </c>
      <c r="C30" s="1364"/>
      <c r="D30" s="1364"/>
      <c r="E30" s="1364"/>
      <c r="F30" s="1364"/>
      <c r="G30" s="1364"/>
      <c r="H30" s="1397" t="s">
        <v>423</v>
      </c>
      <c r="I30" s="1398"/>
      <c r="J30" s="315">
        <v>23</v>
      </c>
      <c r="K30" s="1400">
        <v>36</v>
      </c>
      <c r="L30" s="1401"/>
      <c r="M30" s="1394">
        <f>ROUND(O30*Belarus*(1-$B$69),2)</f>
        <v>550</v>
      </c>
      <c r="N30" s="1394"/>
      <c r="O30" s="153">
        <v>550</v>
      </c>
      <c r="P30" s="1175" t="s">
        <v>164</v>
      </c>
      <c r="Q30" s="1176"/>
      <c r="R30" s="520" t="str">
        <f>'Модульные ограждения GL'!D50</f>
        <v>60*20*110</v>
      </c>
      <c r="S30" s="520">
        <f>'Модульные ограждения GL'!E50</f>
        <v>100</v>
      </c>
      <c r="T30" s="520">
        <f>'Модульные ограждения GL'!F50</f>
        <v>0.13700000000000001</v>
      </c>
      <c r="U30" s="520" t="str">
        <f>'Модульные ограждения GL'!G50</f>
        <v>цинк Zn</v>
      </c>
      <c r="V30" s="520">
        <f>'Модульные ограждения GL'!H50</f>
        <v>1.4</v>
      </c>
      <c r="W30" s="520">
        <f>'Модульные ограждения GL'!I50</f>
        <v>53</v>
      </c>
      <c r="X30" s="97"/>
      <c r="Y30" s="98"/>
    </row>
    <row r="31" spans="1:25" ht="50.1" customHeight="1">
      <c r="A31" s="316"/>
      <c r="B31" s="1399" t="s">
        <v>200</v>
      </c>
      <c r="C31" s="1399"/>
      <c r="D31" s="1399"/>
      <c r="E31" s="1399"/>
      <c r="F31" s="1399"/>
      <c r="G31" s="1399"/>
      <c r="H31" s="1365" t="s">
        <v>60</v>
      </c>
      <c r="I31" s="1366"/>
      <c r="J31" s="315" t="s">
        <v>60</v>
      </c>
      <c r="K31" s="1395" t="s">
        <v>60</v>
      </c>
      <c r="L31" s="1395"/>
      <c r="M31" s="1394">
        <f>ROUND(O31*Belarus*(1-$B$69),2)</f>
        <v>70</v>
      </c>
      <c r="N31" s="1394"/>
      <c r="O31" s="153">
        <v>70</v>
      </c>
      <c r="P31" s="1175" t="s">
        <v>40</v>
      </c>
      <c r="Q31" s="1353"/>
      <c r="R31" s="1353"/>
      <c r="S31" s="1353"/>
      <c r="T31" s="1353"/>
      <c r="U31" s="1353"/>
      <c r="V31" s="1176"/>
      <c r="W31" s="243">
        <f>(W7+W13)*0.2</f>
        <v>274.8</v>
      </c>
    </row>
    <row r="32" spans="1:25" ht="15" customHeight="1">
      <c r="A32" s="74"/>
      <c r="B32" s="73"/>
      <c r="C32" s="79"/>
      <c r="D32" s="79"/>
      <c r="E32" s="79"/>
      <c r="F32" s="79"/>
      <c r="G32" s="79"/>
      <c r="H32" s="80"/>
      <c r="I32" s="80"/>
      <c r="J32" s="54"/>
      <c r="K32" s="55"/>
      <c r="L32" s="56"/>
      <c r="M32" s="81"/>
      <c r="N32" s="59"/>
      <c r="O32" s="152"/>
      <c r="Q32" s="59"/>
    </row>
    <row r="33" spans="1:21" ht="50.1" customHeight="1">
      <c r="A33" s="1231" t="s">
        <v>126</v>
      </c>
      <c r="B33" s="1292"/>
      <c r="C33" s="1292"/>
      <c r="D33" s="1396" t="s">
        <v>115</v>
      </c>
      <c r="E33" s="1396"/>
      <c r="F33" s="1231" t="s">
        <v>76</v>
      </c>
      <c r="G33" s="1232"/>
      <c r="H33" s="1231" t="s">
        <v>508</v>
      </c>
      <c r="I33" s="1231" t="s">
        <v>188</v>
      </c>
      <c r="J33" s="1292"/>
      <c r="K33" s="1232"/>
      <c r="L33" s="1331" t="s">
        <v>138</v>
      </c>
      <c r="M33" s="1269" t="s">
        <v>134</v>
      </c>
      <c r="N33" s="1271"/>
      <c r="O33" s="152"/>
      <c r="Q33" s="59"/>
    </row>
    <row r="34" spans="1:21" ht="50.1" customHeight="1">
      <c r="A34" s="1233"/>
      <c r="B34" s="1354"/>
      <c r="C34" s="1354"/>
      <c r="D34" s="1396"/>
      <c r="E34" s="1396"/>
      <c r="F34" s="1233"/>
      <c r="G34" s="1234"/>
      <c r="H34" s="1233"/>
      <c r="I34" s="1233"/>
      <c r="J34" s="1354"/>
      <c r="K34" s="1234"/>
      <c r="L34" s="1332"/>
      <c r="M34" s="833" t="s">
        <v>210</v>
      </c>
      <c r="N34" s="834" t="s">
        <v>211</v>
      </c>
      <c r="O34" s="152"/>
      <c r="Q34" s="156"/>
      <c r="R34" s="533"/>
      <c r="S34" s="533"/>
      <c r="T34" s="533"/>
      <c r="U34" s="533"/>
    </row>
    <row r="35" spans="1:21" ht="50.1" customHeight="1">
      <c r="A35" s="525"/>
      <c r="B35" s="526"/>
      <c r="C35" s="526"/>
      <c r="D35" s="1364" t="s">
        <v>622</v>
      </c>
      <c r="E35" s="1364"/>
      <c r="F35" s="1333" t="s">
        <v>399</v>
      </c>
      <c r="G35" s="1334"/>
      <c r="H35" s="524" t="s">
        <v>388</v>
      </c>
      <c r="I35" s="1333" t="s">
        <v>150</v>
      </c>
      <c r="J35" s="1355"/>
      <c r="K35" s="1334"/>
      <c r="L35" s="1360">
        <v>10</v>
      </c>
      <c r="M35" s="499">
        <f>ROUND(O35*Belarus*(1-$G$69),2)</f>
        <v>81</v>
      </c>
      <c r="N35" s="318">
        <f>ROUND(P35*Belarus*(1-$G$69),2)</f>
        <v>84</v>
      </c>
      <c r="O35" s="153">
        <v>81</v>
      </c>
      <c r="P35" s="322">
        <v>84</v>
      </c>
      <c r="Q35" s="156"/>
      <c r="R35" s="533"/>
      <c r="S35" s="533"/>
      <c r="T35" s="533"/>
      <c r="U35" s="533"/>
    </row>
    <row r="36" spans="1:21" ht="50.1" customHeight="1">
      <c r="A36" s="527"/>
      <c r="B36" s="500"/>
      <c r="C36" s="500"/>
      <c r="D36" s="1364"/>
      <c r="E36" s="1364"/>
      <c r="F36" s="1329" t="s">
        <v>250</v>
      </c>
      <c r="G36" s="1330"/>
      <c r="H36" s="524" t="s">
        <v>389</v>
      </c>
      <c r="I36" s="1380" t="s">
        <v>424</v>
      </c>
      <c r="J36" s="1381"/>
      <c r="K36" s="1382"/>
      <c r="L36" s="1361"/>
      <c r="M36" s="317">
        <f t="shared" ref="M36:M38" si="1">ROUND(O36*Belarus*(1-$G$69),2)</f>
        <v>96</v>
      </c>
      <c r="N36" s="318">
        <f>ROUND(P36*Belarus*(1-$G$69),2)</f>
        <v>100</v>
      </c>
      <c r="O36" s="153">
        <v>96</v>
      </c>
      <c r="P36" s="322">
        <v>100</v>
      </c>
      <c r="Q36" s="156"/>
      <c r="R36" s="533"/>
      <c r="S36" s="533"/>
      <c r="T36" s="533"/>
      <c r="U36" s="533"/>
    </row>
    <row r="37" spans="1:21" ht="50.1" customHeight="1">
      <c r="A37" s="523"/>
      <c r="B37" s="75"/>
      <c r="C37" s="75"/>
      <c r="D37" s="1364"/>
      <c r="E37" s="1364"/>
      <c r="F37" s="1329" t="s">
        <v>212</v>
      </c>
      <c r="G37" s="1330"/>
      <c r="H37" s="524" t="s">
        <v>389</v>
      </c>
      <c r="I37" s="1333" t="s">
        <v>150</v>
      </c>
      <c r="J37" s="1355"/>
      <c r="K37" s="1334"/>
      <c r="L37" s="1361"/>
      <c r="M37" s="318">
        <f t="shared" si="1"/>
        <v>97</v>
      </c>
      <c r="N37" s="318">
        <f>ROUND(P37*Belarus*(1-$G$69),2)</f>
        <v>101</v>
      </c>
      <c r="O37" s="153">
        <v>97</v>
      </c>
      <c r="P37" s="322">
        <v>101</v>
      </c>
      <c r="Q37" s="533"/>
      <c r="R37" s="533"/>
      <c r="S37" s="533"/>
      <c r="T37" s="533"/>
      <c r="U37" s="533"/>
    </row>
    <row r="38" spans="1:21" ht="50.1" customHeight="1">
      <c r="A38" s="523"/>
      <c r="B38" s="75"/>
      <c r="C38" s="75"/>
      <c r="D38" s="1364"/>
      <c r="E38" s="1364"/>
      <c r="F38" s="1329" t="s">
        <v>213</v>
      </c>
      <c r="G38" s="1330"/>
      <c r="H38" s="524" t="s">
        <v>389</v>
      </c>
      <c r="I38" s="1333" t="s">
        <v>23</v>
      </c>
      <c r="J38" s="1355"/>
      <c r="K38" s="1334"/>
      <c r="L38" s="1361"/>
      <c r="M38" s="318">
        <f t="shared" si="1"/>
        <v>195</v>
      </c>
      <c r="N38" s="318">
        <f>ROUND(P38*Belarus*(1-$G$69),2)</f>
        <v>199</v>
      </c>
      <c r="O38" s="153">
        <v>195</v>
      </c>
      <c r="P38" s="322">
        <v>199</v>
      </c>
      <c r="Q38" s="533"/>
      <c r="R38" s="533"/>
      <c r="S38" s="533"/>
      <c r="T38" s="533"/>
      <c r="U38" s="533"/>
    </row>
    <row r="39" spans="1:21" ht="50.1" customHeight="1">
      <c r="A39" s="528"/>
      <c r="B39" s="321"/>
      <c r="C39" s="321"/>
      <c r="D39" s="1364"/>
      <c r="E39" s="1364"/>
      <c r="F39" s="1329" t="s">
        <v>391</v>
      </c>
      <c r="G39" s="1330"/>
      <c r="H39" s="524" t="s">
        <v>389</v>
      </c>
      <c r="I39" s="1380" t="s">
        <v>609</v>
      </c>
      <c r="J39" s="1381"/>
      <c r="K39" s="1382"/>
      <c r="L39" s="1362"/>
      <c r="M39" s="318">
        <f>ROUND(O39*Belarus*(1-$G$69),2)</f>
        <v>131</v>
      </c>
      <c r="N39" s="318">
        <f>ROUND(P39*Belarus*(1-$G$69),2)</f>
        <v>134</v>
      </c>
      <c r="O39" s="153">
        <v>131</v>
      </c>
      <c r="P39" s="322">
        <v>134</v>
      </c>
      <c r="Q39" s="533"/>
      <c r="R39" s="533"/>
    </row>
    <row r="40" spans="1:21" ht="50.1" customHeight="1">
      <c r="A40" s="1335" t="s">
        <v>227</v>
      </c>
      <c r="B40" s="1336"/>
      <c r="C40" s="1336"/>
      <c r="D40" s="1336"/>
      <c r="E40" s="1336"/>
      <c r="F40" s="1336"/>
      <c r="G40" s="1336"/>
      <c r="H40" s="1337"/>
      <c r="I40" s="1329" t="s">
        <v>422</v>
      </c>
      <c r="J40" s="1383"/>
      <c r="K40" s="1330"/>
      <c r="L40" s="311">
        <v>250</v>
      </c>
      <c r="M40" s="1376">
        <f>ROUND(O40*Belarus*(1-$M$69),2)</f>
        <v>4.2</v>
      </c>
      <c r="N40" s="1376"/>
      <c r="O40" s="660">
        <v>4.2</v>
      </c>
      <c r="Q40" s="533"/>
      <c r="R40" s="533"/>
    </row>
    <row r="41" spans="1:21" ht="44.1" customHeight="1">
      <c r="A41" s="837" t="s">
        <v>6</v>
      </c>
      <c r="B41" s="838"/>
      <c r="C41" s="838"/>
      <c r="D41" s="838"/>
      <c r="E41" s="839"/>
      <c r="F41" s="836"/>
      <c r="G41" s="836"/>
      <c r="H41" s="836"/>
      <c r="I41" s="836"/>
      <c r="J41" s="836"/>
      <c r="K41" s="836"/>
      <c r="L41" s="840"/>
      <c r="M41" s="841"/>
      <c r="N41" s="842"/>
    </row>
    <row r="42" spans="1:21" ht="21.9" customHeight="1">
      <c r="A42" s="1390" t="s">
        <v>600</v>
      </c>
      <c r="B42" s="1390"/>
      <c r="C42" s="1390"/>
      <c r="D42" s="1390"/>
      <c r="E42" s="1390"/>
      <c r="F42" s="1390"/>
      <c r="G42" s="1390"/>
      <c r="H42" s="1390"/>
      <c r="I42" s="1390"/>
      <c r="J42" s="1390"/>
      <c r="K42" s="1390"/>
      <c r="L42" s="1390"/>
      <c r="M42" s="1390"/>
      <c r="N42" s="1390"/>
    </row>
    <row r="43" spans="1:21" ht="24.9" customHeight="1">
      <c r="A43" s="1392" t="s">
        <v>401</v>
      </c>
      <c r="B43" s="1392"/>
      <c r="C43" s="1392"/>
      <c r="D43" s="1392"/>
      <c r="E43" s="1392"/>
      <c r="F43" s="1391" t="s">
        <v>410</v>
      </c>
      <c r="G43" s="1391"/>
      <c r="H43" s="1391"/>
      <c r="I43" s="1391"/>
      <c r="J43" s="1391"/>
      <c r="K43" s="1391"/>
      <c r="L43" s="1391"/>
      <c r="M43" s="1391"/>
      <c r="N43" s="1391"/>
    </row>
    <row r="44" spans="1:21" ht="24.9" customHeight="1" thickBot="1">
      <c r="A44" s="1392"/>
      <c r="B44" s="1392"/>
      <c r="C44" s="1392"/>
      <c r="D44" s="1392"/>
      <c r="E44" s="1392"/>
      <c r="F44" s="26"/>
      <c r="G44" s="529"/>
      <c r="H44" s="529"/>
      <c r="I44" s="1371" t="s">
        <v>246</v>
      </c>
      <c r="J44" s="1371"/>
      <c r="K44" s="1262" t="s">
        <v>247</v>
      </c>
      <c r="L44" s="1263"/>
      <c r="M44" s="1262" t="s">
        <v>416</v>
      </c>
      <c r="N44" s="1263"/>
    </row>
    <row r="45" spans="1:21" ht="21.9" customHeight="1" thickTop="1">
      <c r="A45" s="1388" t="s">
        <v>400</v>
      </c>
      <c r="B45" s="1388"/>
      <c r="C45" s="1388"/>
      <c r="D45" s="1388"/>
      <c r="E45" s="1389"/>
      <c r="F45" s="1384" t="s">
        <v>408</v>
      </c>
      <c r="G45" s="1313" t="s">
        <v>417</v>
      </c>
      <c r="H45" s="535" t="s">
        <v>413</v>
      </c>
      <c r="I45" s="1339" t="s">
        <v>421</v>
      </c>
      <c r="J45" s="1339"/>
      <c r="K45" s="1339" t="s">
        <v>421</v>
      </c>
      <c r="L45" s="1339"/>
      <c r="M45" s="1339" t="s">
        <v>60</v>
      </c>
      <c r="N45" s="1339"/>
      <c r="O45" s="48"/>
    </row>
    <row r="46" spans="1:21" ht="21.9" customHeight="1">
      <c r="F46" s="1385"/>
      <c r="G46" s="1314"/>
      <c r="H46" s="536" t="s">
        <v>414</v>
      </c>
      <c r="I46" s="1338" t="s">
        <v>60</v>
      </c>
      <c r="J46" s="1338"/>
      <c r="K46" s="1340" t="s">
        <v>60</v>
      </c>
      <c r="L46" s="1340"/>
      <c r="M46" s="1340" t="s">
        <v>60</v>
      </c>
      <c r="N46" s="1340"/>
      <c r="O46" s="48"/>
      <c r="P46" s="34"/>
      <c r="Q46" s="34"/>
      <c r="R46" s="34"/>
      <c r="S46" s="34"/>
      <c r="T46" s="34"/>
    </row>
    <row r="47" spans="1:21" ht="21.9" customHeight="1">
      <c r="A47" s="28" t="s">
        <v>226</v>
      </c>
      <c r="B47" s="530"/>
      <c r="C47" s="530"/>
      <c r="D47" s="530"/>
      <c r="E47" s="530"/>
      <c r="F47" s="1385"/>
      <c r="G47" s="1315" t="s">
        <v>418</v>
      </c>
      <c r="H47" s="537" t="s">
        <v>413</v>
      </c>
      <c r="I47" s="1317" t="s">
        <v>150</v>
      </c>
      <c r="J47" s="1318"/>
      <c r="K47" s="1317" t="s">
        <v>150</v>
      </c>
      <c r="L47" s="1318"/>
      <c r="M47" s="1317" t="s">
        <v>420</v>
      </c>
      <c r="N47" s="1318"/>
      <c r="O47" s="48"/>
      <c r="P47" s="34"/>
      <c r="Q47" s="34"/>
      <c r="R47" s="34"/>
      <c r="S47" s="34"/>
      <c r="T47" s="34"/>
    </row>
    <row r="48" spans="1:21" ht="21.9" customHeight="1">
      <c r="A48" s="28" t="s">
        <v>552</v>
      </c>
      <c r="B48" s="28"/>
      <c r="C48" s="28"/>
      <c r="D48" s="28"/>
      <c r="E48" s="790"/>
      <c r="F48" s="1385"/>
      <c r="G48" s="1314"/>
      <c r="H48" s="536" t="s">
        <v>414</v>
      </c>
      <c r="I48" s="1374" t="s">
        <v>60</v>
      </c>
      <c r="J48" s="1375"/>
      <c r="K48" s="1343" t="s">
        <v>421</v>
      </c>
      <c r="L48" s="1344"/>
      <c r="M48" s="1343" t="s">
        <v>421</v>
      </c>
      <c r="N48" s="1344"/>
      <c r="O48" s="48"/>
      <c r="P48" s="34"/>
      <c r="Q48" s="34"/>
      <c r="R48" s="34"/>
      <c r="S48" s="34"/>
      <c r="T48" s="34"/>
    </row>
    <row r="49" spans="1:16" ht="21.9" customHeight="1">
      <c r="A49" s="28" t="s">
        <v>563</v>
      </c>
      <c r="B49" s="28"/>
      <c r="C49" s="28"/>
      <c r="D49" s="28"/>
      <c r="E49" s="790"/>
      <c r="F49" s="1385"/>
      <c r="G49" s="1315" t="s">
        <v>419</v>
      </c>
      <c r="H49" s="537" t="s">
        <v>413</v>
      </c>
      <c r="I49" s="1317" t="s">
        <v>412</v>
      </c>
      <c r="J49" s="1318"/>
      <c r="K49" s="1317" t="s">
        <v>412</v>
      </c>
      <c r="L49" s="1318"/>
      <c r="M49" s="1317" t="s">
        <v>412</v>
      </c>
      <c r="N49" s="1318"/>
      <c r="O49" s="48"/>
    </row>
    <row r="50" spans="1:16" ht="21.9" customHeight="1" thickBot="1">
      <c r="A50" s="28" t="s">
        <v>551</v>
      </c>
      <c r="B50" s="28"/>
      <c r="C50" s="28"/>
      <c r="D50" s="28"/>
      <c r="E50" s="790"/>
      <c r="F50" s="1386"/>
      <c r="G50" s="1314"/>
      <c r="H50" s="536" t="s">
        <v>414</v>
      </c>
      <c r="I50" s="1374" t="s">
        <v>60</v>
      </c>
      <c r="J50" s="1375"/>
      <c r="K50" s="1343" t="s">
        <v>60</v>
      </c>
      <c r="L50" s="1344"/>
      <c r="M50" s="1343" t="s">
        <v>60</v>
      </c>
      <c r="N50" s="1344"/>
      <c r="O50" s="48"/>
    </row>
    <row r="51" spans="1:16" ht="21.9" customHeight="1" thickTop="1">
      <c r="A51" s="31" t="s">
        <v>621</v>
      </c>
      <c r="B51" s="34"/>
      <c r="C51" s="34"/>
      <c r="D51" s="34"/>
      <c r="E51" s="534"/>
      <c r="F51" s="1319" t="s">
        <v>409</v>
      </c>
      <c r="G51" s="1313" t="s">
        <v>417</v>
      </c>
      <c r="H51" s="535" t="s">
        <v>413</v>
      </c>
      <c r="I51" s="1372" t="s">
        <v>60</v>
      </c>
      <c r="J51" s="1373"/>
      <c r="K51" s="1372" t="s">
        <v>60</v>
      </c>
      <c r="L51" s="1373"/>
      <c r="M51" s="1372" t="s">
        <v>60</v>
      </c>
      <c r="N51" s="1373"/>
      <c r="O51" s="48"/>
    </row>
    <row r="52" spans="1:16" ht="21.9" customHeight="1">
      <c r="F52" s="1320"/>
      <c r="G52" s="1314"/>
      <c r="H52" s="536" t="s">
        <v>414</v>
      </c>
      <c r="I52" s="1374" t="s">
        <v>60</v>
      </c>
      <c r="J52" s="1375"/>
      <c r="K52" s="1343" t="s">
        <v>60</v>
      </c>
      <c r="L52" s="1344"/>
      <c r="M52" s="1343" t="s">
        <v>60</v>
      </c>
      <c r="N52" s="1344"/>
      <c r="O52" s="48"/>
    </row>
    <row r="53" spans="1:16" ht="21.9" customHeight="1">
      <c r="A53" s="1387" t="s">
        <v>411</v>
      </c>
      <c r="B53" s="1387"/>
      <c r="C53" s="1387"/>
      <c r="D53" s="1387"/>
      <c r="E53" s="1393"/>
      <c r="F53" s="1320"/>
      <c r="G53" s="1315" t="s">
        <v>418</v>
      </c>
      <c r="H53" s="537" t="s">
        <v>413</v>
      </c>
      <c r="I53" s="1317" t="s">
        <v>420</v>
      </c>
      <c r="J53" s="1318"/>
      <c r="K53" s="1317" t="s">
        <v>420</v>
      </c>
      <c r="L53" s="1318"/>
      <c r="M53" s="1317" t="s">
        <v>420</v>
      </c>
      <c r="N53" s="1318"/>
      <c r="O53" s="48"/>
    </row>
    <row r="54" spans="1:16" ht="21.9" customHeight="1">
      <c r="A54" s="1387"/>
      <c r="B54" s="1387"/>
      <c r="C54" s="1387"/>
      <c r="D54" s="1387"/>
      <c r="E54" s="1393"/>
      <c r="F54" s="1320"/>
      <c r="G54" s="1314"/>
      <c r="H54" s="536" t="s">
        <v>414</v>
      </c>
      <c r="I54" s="1343" t="s">
        <v>421</v>
      </c>
      <c r="J54" s="1344"/>
      <c r="K54" s="1343" t="s">
        <v>421</v>
      </c>
      <c r="L54" s="1344"/>
      <c r="M54" s="1343" t="s">
        <v>421</v>
      </c>
      <c r="N54" s="1344"/>
      <c r="O54" s="48"/>
    </row>
    <row r="55" spans="1:16" ht="21.9" customHeight="1">
      <c r="A55" s="1387"/>
      <c r="B55" s="1387"/>
      <c r="C55" s="1387"/>
      <c r="D55" s="1387"/>
      <c r="E55" s="1393"/>
      <c r="F55" s="1320"/>
      <c r="G55" s="1315" t="s">
        <v>419</v>
      </c>
      <c r="H55" s="537" t="s">
        <v>413</v>
      </c>
      <c r="I55" s="1317" t="s">
        <v>60</v>
      </c>
      <c r="J55" s="1318"/>
      <c r="K55" s="1317" t="s">
        <v>60</v>
      </c>
      <c r="L55" s="1318"/>
      <c r="M55" s="1317" t="s">
        <v>415</v>
      </c>
      <c r="N55" s="1318"/>
      <c r="O55" s="48"/>
    </row>
    <row r="56" spans="1:16" ht="21.9" customHeight="1" thickBot="1">
      <c r="A56" s="1387"/>
      <c r="B56" s="1387"/>
      <c r="C56" s="1387"/>
      <c r="D56" s="1387"/>
      <c r="E56" s="1393"/>
      <c r="F56" s="1321"/>
      <c r="G56" s="1316"/>
      <c r="H56" s="541" t="s">
        <v>414</v>
      </c>
      <c r="I56" s="1356" t="s">
        <v>60</v>
      </c>
      <c r="J56" s="1357"/>
      <c r="K56" s="1358" t="s">
        <v>60</v>
      </c>
      <c r="L56" s="1359"/>
      <c r="M56" s="1358" t="s">
        <v>60</v>
      </c>
      <c r="N56" s="1359"/>
      <c r="O56" s="48"/>
    </row>
    <row r="57" spans="1:16" ht="21.9" customHeight="1" thickTop="1">
      <c r="A57" s="1387" t="s">
        <v>619</v>
      </c>
      <c r="B57" s="1387"/>
      <c r="C57" s="1387"/>
      <c r="D57" s="1387"/>
      <c r="E57" s="1387"/>
      <c r="F57" s="542"/>
      <c r="G57" s="738"/>
      <c r="H57" s="543"/>
      <c r="I57" s="739"/>
      <c r="J57" s="739"/>
      <c r="K57" s="739"/>
      <c r="L57" s="739"/>
      <c r="M57" s="739"/>
      <c r="N57" s="739"/>
      <c r="O57" s="48"/>
    </row>
    <row r="58" spans="1:16" ht="21.9" customHeight="1">
      <c r="A58" s="1387" t="s">
        <v>620</v>
      </c>
      <c r="B58" s="1387"/>
      <c r="C58" s="1387"/>
      <c r="D58" s="1387"/>
      <c r="E58" s="1387"/>
      <c r="F58" s="1387"/>
      <c r="G58" s="1387"/>
      <c r="H58" s="1387"/>
      <c r="I58" s="34"/>
      <c r="J58" s="34"/>
      <c r="K58" s="34"/>
      <c r="L58" s="34"/>
      <c r="M58" s="34"/>
      <c r="N58" s="34"/>
      <c r="O58" s="48"/>
    </row>
    <row r="59" spans="1:16" ht="21.9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O59" s="48"/>
    </row>
    <row r="60" spans="1:16" ht="44.1" customHeight="1">
      <c r="H60" s="60"/>
      <c r="O60" s="48"/>
    </row>
    <row r="61" spans="1:16" ht="44.1" customHeight="1">
      <c r="H61" s="34"/>
      <c r="O61" s="48"/>
    </row>
    <row r="62" spans="1:16" ht="44.1" customHeight="1">
      <c r="H62" s="34"/>
      <c r="O62" s="48"/>
    </row>
    <row r="63" spans="1:16" ht="21.9" customHeight="1">
      <c r="H63" s="58"/>
      <c r="O63" s="48"/>
      <c r="P63" s="76"/>
    </row>
    <row r="64" spans="1:16" ht="21.9" customHeight="1">
      <c r="B64" s="61"/>
      <c r="C64" s="61"/>
      <c r="D64" s="61"/>
      <c r="E64" s="61"/>
      <c r="F64" s="61"/>
      <c r="G64" s="61"/>
      <c r="H64" s="61"/>
      <c r="O64" s="156"/>
      <c r="P64" s="76"/>
    </row>
    <row r="65" spans="1:16" ht="21.9" customHeight="1">
      <c r="A65" s="28"/>
      <c r="B65" s="61"/>
      <c r="C65" s="61"/>
      <c r="D65" s="61"/>
      <c r="E65" s="61"/>
      <c r="F65" s="61"/>
      <c r="G65" s="61"/>
      <c r="H65" s="61"/>
      <c r="O65" s="156"/>
      <c r="P65" s="76"/>
    </row>
    <row r="66" spans="1:16" ht="21">
      <c r="A66" s="59"/>
      <c r="B66" s="59"/>
      <c r="C66" s="59"/>
      <c r="D66" s="59"/>
      <c r="E66" s="59"/>
      <c r="F66" s="59"/>
      <c r="G66" s="59"/>
      <c r="H66" s="59"/>
      <c r="O66" s="156"/>
      <c r="P66" s="76"/>
    </row>
    <row r="67" spans="1:16" ht="18.75" customHeight="1">
      <c r="A67" s="31"/>
      <c r="B67" s="59"/>
      <c r="C67" s="59"/>
      <c r="D67" s="59"/>
      <c r="E67" s="59"/>
      <c r="G67" s="70"/>
      <c r="H67" s="70"/>
      <c r="I67" s="70"/>
      <c r="J67" s="59"/>
      <c r="K67" s="59"/>
      <c r="L67" s="59"/>
      <c r="M67" s="59"/>
      <c r="N67" s="59"/>
      <c r="O67" s="156"/>
      <c r="P67" s="77"/>
    </row>
    <row r="68" spans="1:16" ht="60" customHeight="1">
      <c r="A68" s="1341" t="s">
        <v>75</v>
      </c>
      <c r="B68" s="295" t="s">
        <v>108</v>
      </c>
      <c r="C68" s="1345" t="s">
        <v>216</v>
      </c>
      <c r="D68" s="1346"/>
      <c r="E68" s="1346"/>
      <c r="F68" s="1346"/>
      <c r="G68" s="1345" t="s">
        <v>217</v>
      </c>
      <c r="H68" s="1346"/>
      <c r="I68" s="1379"/>
      <c r="J68" s="1345" t="s">
        <v>85</v>
      </c>
      <c r="K68" s="1346"/>
      <c r="L68" s="1379"/>
      <c r="M68" s="1277" t="s">
        <v>120</v>
      </c>
      <c r="N68" s="1278"/>
      <c r="O68" s="77"/>
      <c r="P68" s="77"/>
    </row>
    <row r="69" spans="1:16" ht="24.9" customHeight="1">
      <c r="A69" s="1342"/>
      <c r="B69" s="297">
        <v>0</v>
      </c>
      <c r="C69" s="1326">
        <v>0</v>
      </c>
      <c r="D69" s="1328"/>
      <c r="E69" s="1328"/>
      <c r="F69" s="1327"/>
      <c r="G69" s="1326">
        <v>0</v>
      </c>
      <c r="H69" s="1328"/>
      <c r="I69" s="1327"/>
      <c r="J69" s="1326">
        <v>0</v>
      </c>
      <c r="K69" s="1328"/>
      <c r="L69" s="1327"/>
      <c r="M69" s="1326">
        <v>0</v>
      </c>
      <c r="N69" s="1327"/>
      <c r="O69" s="77"/>
      <c r="P69" s="77"/>
    </row>
    <row r="70" spans="1:16" ht="57" customHeight="1"/>
    <row r="71" spans="1:16" ht="46.5" customHeight="1"/>
    <row r="72" spans="1:16" ht="20.25" customHeight="1">
      <c r="P72" s="59"/>
    </row>
    <row r="73" spans="1:16" ht="21">
      <c r="P73" s="59"/>
    </row>
    <row r="94" spans="1:14" ht="15.6">
      <c r="A94" s="296"/>
      <c r="B94" s="296"/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</row>
    <row r="95" spans="1:14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</row>
  </sheetData>
  <mergeCells count="178">
    <mergeCell ref="B29:G29"/>
    <mergeCell ref="A33:C34"/>
    <mergeCell ref="D33:E34"/>
    <mergeCell ref="H29:I29"/>
    <mergeCell ref="B30:G30"/>
    <mergeCell ref="A29:A30"/>
    <mergeCell ref="B31:G31"/>
    <mergeCell ref="H30:I30"/>
    <mergeCell ref="K30:L30"/>
    <mergeCell ref="M52:N52"/>
    <mergeCell ref="I50:J50"/>
    <mergeCell ref="I48:J48"/>
    <mergeCell ref="K51:L51"/>
    <mergeCell ref="M29:N29"/>
    <mergeCell ref="M31:N31"/>
    <mergeCell ref="K29:L29"/>
    <mergeCell ref="I37:K37"/>
    <mergeCell ref="I38:K38"/>
    <mergeCell ref="K31:L31"/>
    <mergeCell ref="M30:N30"/>
    <mergeCell ref="G68:I68"/>
    <mergeCell ref="J68:L68"/>
    <mergeCell ref="J69:L69"/>
    <mergeCell ref="F39:G39"/>
    <mergeCell ref="F36:G36"/>
    <mergeCell ref="F37:G37"/>
    <mergeCell ref="I39:K39"/>
    <mergeCell ref="I53:J53"/>
    <mergeCell ref="K53:L53"/>
    <mergeCell ref="K54:L54"/>
    <mergeCell ref="I40:K40"/>
    <mergeCell ref="I36:K36"/>
    <mergeCell ref="K52:L52"/>
    <mergeCell ref="K44:L44"/>
    <mergeCell ref="F45:F50"/>
    <mergeCell ref="A58:H58"/>
    <mergeCell ref="A45:E45"/>
    <mergeCell ref="A57:E57"/>
    <mergeCell ref="A42:N42"/>
    <mergeCell ref="F43:N43"/>
    <mergeCell ref="A43:E44"/>
    <mergeCell ref="A53:E56"/>
    <mergeCell ref="M51:N51"/>
    <mergeCell ref="M46:N46"/>
    <mergeCell ref="P3:Q4"/>
    <mergeCell ref="P5:Q5"/>
    <mergeCell ref="P6:Q6"/>
    <mergeCell ref="B27:D28"/>
    <mergeCell ref="I44:J44"/>
    <mergeCell ref="I51:J51"/>
    <mergeCell ref="I52:J52"/>
    <mergeCell ref="I54:J54"/>
    <mergeCell ref="M10:N10"/>
    <mergeCell ref="M11:N11"/>
    <mergeCell ref="M12:N12"/>
    <mergeCell ref="M13:N13"/>
    <mergeCell ref="L12:L13"/>
    <mergeCell ref="L10:L11"/>
    <mergeCell ref="M53:N53"/>
    <mergeCell ref="P7:Q8"/>
    <mergeCell ref="P9:Q11"/>
    <mergeCell ref="P13:Q13"/>
    <mergeCell ref="P14:V14"/>
    <mergeCell ref="P15:Q15"/>
    <mergeCell ref="P17:Q17"/>
    <mergeCell ref="M40:N40"/>
    <mergeCell ref="P12:Q12"/>
    <mergeCell ref="I6:J6"/>
    <mergeCell ref="P18:Q29"/>
    <mergeCell ref="P30:Q30"/>
    <mergeCell ref="P31:V31"/>
    <mergeCell ref="I33:K34"/>
    <mergeCell ref="I35:K35"/>
    <mergeCell ref="I55:J55"/>
    <mergeCell ref="I56:J56"/>
    <mergeCell ref="M54:N54"/>
    <mergeCell ref="M55:N55"/>
    <mergeCell ref="M56:N56"/>
    <mergeCell ref="M49:N49"/>
    <mergeCell ref="L35:L39"/>
    <mergeCell ref="K55:L55"/>
    <mergeCell ref="K56:L56"/>
    <mergeCell ref="K49:L49"/>
    <mergeCell ref="K50:L50"/>
    <mergeCell ref="M50:N50"/>
    <mergeCell ref="H26:I26"/>
    <mergeCell ref="E21:I22"/>
    <mergeCell ref="D35:E39"/>
    <mergeCell ref="M45:N45"/>
    <mergeCell ref="H31:I31"/>
    <mergeCell ref="D17:D19"/>
    <mergeCell ref="E19:I19"/>
    <mergeCell ref="M69:N69"/>
    <mergeCell ref="G69:I69"/>
    <mergeCell ref="F38:G38"/>
    <mergeCell ref="F33:G34"/>
    <mergeCell ref="M33:N33"/>
    <mergeCell ref="L33:L34"/>
    <mergeCell ref="H33:H34"/>
    <mergeCell ref="G45:G46"/>
    <mergeCell ref="G47:G48"/>
    <mergeCell ref="G49:G50"/>
    <mergeCell ref="M44:N44"/>
    <mergeCell ref="F35:G35"/>
    <mergeCell ref="A40:H40"/>
    <mergeCell ref="M47:N47"/>
    <mergeCell ref="K47:L47"/>
    <mergeCell ref="I46:J46"/>
    <mergeCell ref="I45:J45"/>
    <mergeCell ref="K46:L46"/>
    <mergeCell ref="K45:L45"/>
    <mergeCell ref="A68:A69"/>
    <mergeCell ref="M48:N48"/>
    <mergeCell ref="K48:L48"/>
    <mergeCell ref="C68:F68"/>
    <mergeCell ref="C69:F69"/>
    <mergeCell ref="M68:N68"/>
    <mergeCell ref="K3:N3"/>
    <mergeCell ref="K4:N4"/>
    <mergeCell ref="K5:N5"/>
    <mergeCell ref="K6:N6"/>
    <mergeCell ref="K7:N7"/>
    <mergeCell ref="E1:J2"/>
    <mergeCell ref="B26:G26"/>
    <mergeCell ref="B3:E4"/>
    <mergeCell ref="B5:E7"/>
    <mergeCell ref="D9:I9"/>
    <mergeCell ref="K12:K13"/>
    <mergeCell ref="K10:K11"/>
    <mergeCell ref="M9:N9"/>
    <mergeCell ref="G51:G52"/>
    <mergeCell ref="G53:G54"/>
    <mergeCell ref="G55:G56"/>
    <mergeCell ref="I47:J47"/>
    <mergeCell ref="I49:J49"/>
    <mergeCell ref="F51:F56"/>
    <mergeCell ref="H3:H4"/>
    <mergeCell ref="I5:J5"/>
    <mergeCell ref="I7:J7"/>
    <mergeCell ref="E17:I17"/>
    <mergeCell ref="A3:A4"/>
    <mergeCell ref="A5:A7"/>
    <mergeCell ref="F3:F4"/>
    <mergeCell ref="I3:J4"/>
    <mergeCell ref="G3:G4"/>
    <mergeCell ref="B9:C9"/>
    <mergeCell ref="B17:C24"/>
    <mergeCell ref="A10:A11"/>
    <mergeCell ref="A12:A13"/>
    <mergeCell ref="B10:C13"/>
    <mergeCell ref="D10:I11"/>
    <mergeCell ref="D12:I13"/>
    <mergeCell ref="D15:I15"/>
    <mergeCell ref="A17:A24"/>
    <mergeCell ref="E18:I18"/>
    <mergeCell ref="D21:D24"/>
    <mergeCell ref="E23:I23"/>
    <mergeCell ref="E24:I24"/>
    <mergeCell ref="K26:L26"/>
    <mergeCell ref="K27:L27"/>
    <mergeCell ref="K28:L28"/>
    <mergeCell ref="J15:J16"/>
    <mergeCell ref="K15:K16"/>
    <mergeCell ref="L15:L16"/>
    <mergeCell ref="M15:N16"/>
    <mergeCell ref="A15:A16"/>
    <mergeCell ref="E16:I16"/>
    <mergeCell ref="B15:C16"/>
    <mergeCell ref="M26:N26"/>
    <mergeCell ref="M27:M28"/>
    <mergeCell ref="E20:I20"/>
    <mergeCell ref="N17:N19"/>
    <mergeCell ref="N21:N24"/>
    <mergeCell ref="A27:A28"/>
    <mergeCell ref="H28:I28"/>
    <mergeCell ref="H27:I27"/>
    <mergeCell ref="E27:G27"/>
    <mergeCell ref="E28:G28"/>
  </mergeCells>
  <phoneticPr fontId="24" type="noConversion"/>
  <printOptions horizontalCentered="1"/>
  <pageMargins left="0.15748031496062992" right="0" top="0" bottom="0" header="3.937007874015748E-2" footer="0.11811023622047245"/>
  <pageSetup paperSize="9" scale="36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rgb="FFC00000"/>
    <pageSetUpPr fitToPage="1"/>
  </sheetPr>
  <dimension ref="A1:AT44"/>
  <sheetViews>
    <sheetView showGridLines="0" zoomScale="55" zoomScaleNormal="55" zoomScaleSheetLayoutView="40" zoomScalePageLayoutView="40" workbookViewId="0">
      <selection activeCell="AI7" sqref="AI7"/>
    </sheetView>
  </sheetViews>
  <sheetFormatPr defaultColWidth="9.109375" defaultRowHeight="20.399999999999999"/>
  <cols>
    <col min="1" max="1" width="32.44140625" style="9" customWidth="1"/>
    <col min="2" max="2" width="30.44140625" style="9" customWidth="1"/>
    <col min="3" max="3" width="24.44140625" style="9" customWidth="1"/>
    <col min="4" max="4" width="17.33203125" style="9" customWidth="1"/>
    <col min="5" max="17" width="17.6640625" style="9" customWidth="1"/>
    <col min="18" max="18" width="13.88671875" style="9" hidden="1" customWidth="1"/>
    <col min="19" max="19" width="12.109375" style="9" hidden="1" customWidth="1"/>
    <col min="20" max="20" width="10.44140625" style="9" hidden="1" customWidth="1"/>
    <col min="21" max="31" width="12.109375" style="9" hidden="1" customWidth="1"/>
    <col min="32" max="32" width="9.109375" style="9"/>
    <col min="33" max="33" width="16" style="9" bestFit="1" customWidth="1"/>
    <col min="34" max="34" width="10.44140625" style="9" bestFit="1" customWidth="1"/>
    <col min="35" max="42" width="12.109375" style="9" bestFit="1" customWidth="1"/>
    <col min="43" max="43" width="12.109375" style="9" customWidth="1"/>
    <col min="44" max="45" width="12.109375" style="9" bestFit="1" customWidth="1"/>
    <col min="46" max="16384" width="9.109375" style="9"/>
  </cols>
  <sheetData>
    <row r="1" spans="1:46" ht="75.75" customHeight="1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44"/>
    </row>
    <row r="2" spans="1:46" ht="33" customHeight="1">
      <c r="B2" s="1424" t="s">
        <v>255</v>
      </c>
      <c r="C2" s="1424"/>
      <c r="D2" s="1424"/>
      <c r="E2" s="1424"/>
      <c r="F2" s="1424"/>
      <c r="G2" s="1424"/>
      <c r="H2" s="1424"/>
      <c r="I2" s="1424"/>
      <c r="J2" s="1424"/>
      <c r="K2" s="1424"/>
      <c r="L2" s="1424"/>
      <c r="M2" s="1424"/>
      <c r="P2" s="334" t="s">
        <v>114</v>
      </c>
      <c r="Q2" s="875">
        <v>43244</v>
      </c>
      <c r="R2" s="875"/>
    </row>
    <row r="3" spans="1:46" ht="24.9" customHeight="1">
      <c r="A3" s="1434" t="s">
        <v>126</v>
      </c>
      <c r="B3" s="1058" t="s">
        <v>256</v>
      </c>
      <c r="C3" s="1058" t="s">
        <v>66</v>
      </c>
      <c r="D3" s="1058" t="s">
        <v>116</v>
      </c>
      <c r="E3" s="1436" t="s">
        <v>117</v>
      </c>
      <c r="F3" s="1436"/>
      <c r="G3" s="1436"/>
      <c r="H3" s="1436"/>
      <c r="I3" s="1436"/>
      <c r="J3" s="1436"/>
      <c r="K3" s="1436"/>
      <c r="L3" s="1436"/>
      <c r="M3" s="1436"/>
      <c r="N3" s="1436"/>
      <c r="O3" s="1436"/>
      <c r="P3" s="1436"/>
      <c r="Q3" s="1436"/>
      <c r="R3" s="440" t="s">
        <v>35</v>
      </c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</row>
    <row r="4" spans="1:46" ht="24.9" customHeight="1">
      <c r="A4" s="1435"/>
      <c r="B4" s="1058"/>
      <c r="C4" s="1058"/>
      <c r="D4" s="1058"/>
      <c r="E4" s="823">
        <v>3</v>
      </c>
      <c r="F4" s="823">
        <v>3.5</v>
      </c>
      <c r="G4" s="823">
        <v>4</v>
      </c>
      <c r="H4" s="823">
        <v>4.5</v>
      </c>
      <c r="I4" s="823">
        <v>5</v>
      </c>
      <c r="J4" s="823">
        <v>5.5</v>
      </c>
      <c r="K4" s="823">
        <v>6</v>
      </c>
      <c r="L4" s="823">
        <v>6.5</v>
      </c>
      <c r="M4" s="823">
        <v>7</v>
      </c>
      <c r="N4" s="823">
        <v>7.5</v>
      </c>
      <c r="O4" s="823">
        <v>8</v>
      </c>
      <c r="P4" s="823">
        <v>8.5</v>
      </c>
      <c r="Q4" s="823">
        <v>9</v>
      </c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</row>
    <row r="5" spans="1:46" ht="33" customHeight="1">
      <c r="A5" s="1403"/>
      <c r="B5" s="1170" t="s">
        <v>69</v>
      </c>
      <c r="C5" s="1134" t="s">
        <v>70</v>
      </c>
      <c r="D5" s="20">
        <v>2.0299999999999998</v>
      </c>
      <c r="E5" s="724">
        <f>ROUND(S5*Belarus*(1-$E$42),2)</f>
        <v>60246</v>
      </c>
      <c r="F5" s="724">
        <f t="shared" ref="F5:F10" si="0">ROUND(T5*Belarus*(1-$E$42),2)</f>
        <v>70287</v>
      </c>
      <c r="G5" s="724">
        <f t="shared" ref="G5:G11" si="1">ROUND(U5*Belarus*(1-$E$42),2)</f>
        <v>80328</v>
      </c>
      <c r="H5" s="724">
        <f t="shared" ref="H5:H11" si="2">ROUND(V5*Belarus*(1-$E$42),2)</f>
        <v>90368</v>
      </c>
      <c r="I5" s="724">
        <f t="shared" ref="I5:I11" si="3">ROUND(W5*Belarus*(1-$E$42),2)</f>
        <v>118128</v>
      </c>
      <c r="J5" s="724">
        <f t="shared" ref="J5:J11" si="4">ROUND(X5*Belarus*(1-$E$42),2)</f>
        <v>129941</v>
      </c>
      <c r="K5" s="724">
        <f t="shared" ref="K5:K11" si="5">ROUND(Y5*Belarus*(1-$E$42),2)</f>
        <v>141754</v>
      </c>
      <c r="L5" s="724">
        <f t="shared" ref="L5:L11" si="6">ROUND(Z5*Belarus*(1-$E$42),2)</f>
        <v>153566</v>
      </c>
      <c r="M5" s="724">
        <f t="shared" ref="M5:M11" si="7">ROUND(AA5*Belarus*(1-$E$42),2)</f>
        <v>165379</v>
      </c>
      <c r="N5" s="724">
        <f t="shared" ref="N5:N11" si="8">ROUND(AB5*Belarus*(1-$E$42),2)</f>
        <v>177192</v>
      </c>
      <c r="O5" s="724">
        <f t="shared" ref="O5:O11" si="9">ROUND(AC5*Belarus*(1-$E$42),2)</f>
        <v>189005</v>
      </c>
      <c r="P5" s="724">
        <f t="shared" ref="P5:P11" si="10">ROUND(AD5*Belarus*(1-$E$42),2)</f>
        <v>200818</v>
      </c>
      <c r="Q5" s="724">
        <f t="shared" ref="Q5:Q11" si="11">ROUND(AE5*Belarus*(1-$E$42),2)</f>
        <v>212630</v>
      </c>
      <c r="R5" s="440"/>
      <c r="S5" s="661">
        <v>60246</v>
      </c>
      <c r="T5" s="661">
        <v>70287</v>
      </c>
      <c r="U5" s="661">
        <v>80328</v>
      </c>
      <c r="V5" s="661">
        <v>90368</v>
      </c>
      <c r="W5" s="661">
        <v>118128</v>
      </c>
      <c r="X5" s="661">
        <v>129941</v>
      </c>
      <c r="Y5" s="661">
        <v>141754</v>
      </c>
      <c r="Z5" s="661">
        <v>153566</v>
      </c>
      <c r="AA5" s="661">
        <v>165379</v>
      </c>
      <c r="AB5" s="661">
        <v>177192</v>
      </c>
      <c r="AC5" s="661">
        <v>189005</v>
      </c>
      <c r="AD5" s="661">
        <v>200818</v>
      </c>
      <c r="AE5" s="661">
        <v>212630</v>
      </c>
      <c r="AG5" s="664"/>
      <c r="AH5" s="664"/>
      <c r="AI5" s="664"/>
      <c r="AJ5" s="664"/>
      <c r="AK5" s="664"/>
      <c r="AL5" s="664"/>
      <c r="AM5" s="664"/>
      <c r="AN5" s="664"/>
      <c r="AO5" s="664"/>
      <c r="AP5" s="664"/>
      <c r="AQ5" s="664"/>
      <c r="AR5" s="664"/>
      <c r="AS5" s="664"/>
      <c r="AT5" s="664"/>
    </row>
    <row r="6" spans="1:46" ht="33" customHeight="1">
      <c r="A6" s="1403"/>
      <c r="B6" s="1170"/>
      <c r="C6" s="1408"/>
      <c r="D6" s="324">
        <v>2.23</v>
      </c>
      <c r="E6" s="722">
        <f t="shared" ref="E6:E10" si="12">ROUND(S6*Belarus*(1-$E$42),2)</f>
        <v>66270</v>
      </c>
      <c r="F6" s="722">
        <f t="shared" si="0"/>
        <v>77316</v>
      </c>
      <c r="G6" s="722">
        <f t="shared" si="1"/>
        <v>88360</v>
      </c>
      <c r="H6" s="722">
        <f t="shared" si="2"/>
        <v>99405</v>
      </c>
      <c r="I6" s="722">
        <f t="shared" si="3"/>
        <v>129941</v>
      </c>
      <c r="J6" s="722">
        <f t="shared" si="4"/>
        <v>142936</v>
      </c>
      <c r="K6" s="722">
        <f t="shared" si="5"/>
        <v>155930</v>
      </c>
      <c r="L6" s="722">
        <f t="shared" si="6"/>
        <v>168924</v>
      </c>
      <c r="M6" s="722">
        <f t="shared" si="7"/>
        <v>181917</v>
      </c>
      <c r="N6" s="722">
        <f t="shared" si="8"/>
        <v>194911</v>
      </c>
      <c r="O6" s="722">
        <f t="shared" si="9"/>
        <v>207906</v>
      </c>
      <c r="P6" s="722">
        <f t="shared" si="10"/>
        <v>220900</v>
      </c>
      <c r="Q6" s="722">
        <f t="shared" si="11"/>
        <v>233894</v>
      </c>
      <c r="R6" s="440"/>
      <c r="S6" s="662">
        <v>66270</v>
      </c>
      <c r="T6" s="662">
        <v>77316</v>
      </c>
      <c r="U6" s="662">
        <v>88360</v>
      </c>
      <c r="V6" s="662">
        <v>99405</v>
      </c>
      <c r="W6" s="662">
        <v>129941</v>
      </c>
      <c r="X6" s="662">
        <v>142936</v>
      </c>
      <c r="Y6" s="662">
        <v>155930</v>
      </c>
      <c r="Z6" s="662">
        <v>168924</v>
      </c>
      <c r="AA6" s="662">
        <v>181917</v>
      </c>
      <c r="AB6" s="662">
        <v>194911</v>
      </c>
      <c r="AC6" s="662">
        <v>207906</v>
      </c>
      <c r="AD6" s="662">
        <v>220900</v>
      </c>
      <c r="AE6" s="662">
        <v>233894</v>
      </c>
      <c r="AG6" s="664"/>
      <c r="AH6" s="664"/>
      <c r="AI6" s="664"/>
      <c r="AJ6" s="664"/>
      <c r="AK6" s="664"/>
      <c r="AL6" s="664"/>
      <c r="AM6" s="664"/>
      <c r="AN6" s="664"/>
      <c r="AO6" s="664"/>
      <c r="AP6" s="664"/>
      <c r="AQ6" s="664"/>
      <c r="AR6" s="664"/>
      <c r="AS6" s="664"/>
      <c r="AT6" s="664"/>
    </row>
    <row r="7" spans="1:46" ht="33" customHeight="1">
      <c r="A7" s="1403"/>
      <c r="B7" s="1170"/>
      <c r="C7" s="1135"/>
      <c r="D7" s="21">
        <v>2.4300000000000002</v>
      </c>
      <c r="E7" s="723">
        <f t="shared" si="12"/>
        <v>72897</v>
      </c>
      <c r="F7" s="723">
        <f t="shared" si="0"/>
        <v>85047</v>
      </c>
      <c r="G7" s="723">
        <f t="shared" si="1"/>
        <v>97197</v>
      </c>
      <c r="H7" s="723">
        <f t="shared" si="2"/>
        <v>109345</v>
      </c>
      <c r="I7" s="723">
        <f t="shared" si="3"/>
        <v>142936</v>
      </c>
      <c r="J7" s="723">
        <f t="shared" si="4"/>
        <v>157229</v>
      </c>
      <c r="K7" s="723">
        <f t="shared" si="5"/>
        <v>171523</v>
      </c>
      <c r="L7" s="723">
        <f t="shared" si="6"/>
        <v>185816</v>
      </c>
      <c r="M7" s="723">
        <f t="shared" si="7"/>
        <v>200109</v>
      </c>
      <c r="N7" s="723">
        <f t="shared" si="8"/>
        <v>214403</v>
      </c>
      <c r="O7" s="723">
        <f t="shared" si="9"/>
        <v>228696</v>
      </c>
      <c r="P7" s="723">
        <f t="shared" si="10"/>
        <v>242990</v>
      </c>
      <c r="Q7" s="723">
        <f t="shared" si="11"/>
        <v>257284</v>
      </c>
      <c r="R7" s="441"/>
      <c r="S7" s="663">
        <v>72897</v>
      </c>
      <c r="T7" s="663">
        <v>85047</v>
      </c>
      <c r="U7" s="663">
        <v>97197</v>
      </c>
      <c r="V7" s="663">
        <v>109345</v>
      </c>
      <c r="W7" s="663">
        <v>142936</v>
      </c>
      <c r="X7" s="663">
        <v>157229</v>
      </c>
      <c r="Y7" s="663">
        <v>171523</v>
      </c>
      <c r="Z7" s="663">
        <v>185816</v>
      </c>
      <c r="AA7" s="663">
        <v>200109</v>
      </c>
      <c r="AB7" s="663">
        <v>214403</v>
      </c>
      <c r="AC7" s="663">
        <v>228696</v>
      </c>
      <c r="AD7" s="663">
        <v>242990</v>
      </c>
      <c r="AE7" s="663">
        <v>257284</v>
      </c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</row>
    <row r="8" spans="1:46" ht="33" customHeight="1">
      <c r="A8" s="1428"/>
      <c r="B8" s="1170" t="s">
        <v>64</v>
      </c>
      <c r="C8" s="1134" t="s">
        <v>71</v>
      </c>
      <c r="D8" s="20">
        <v>2.0299999999999998</v>
      </c>
      <c r="E8" s="724">
        <f t="shared" si="12"/>
        <v>65667</v>
      </c>
      <c r="F8" s="724">
        <f t="shared" si="0"/>
        <v>76613</v>
      </c>
      <c r="G8" s="724">
        <f t="shared" si="1"/>
        <v>87556</v>
      </c>
      <c r="H8" s="724">
        <f t="shared" si="2"/>
        <v>98502</v>
      </c>
      <c r="I8" s="724">
        <f t="shared" si="3"/>
        <v>128760</v>
      </c>
      <c r="J8" s="724">
        <f t="shared" si="4"/>
        <v>141636</v>
      </c>
      <c r="K8" s="724">
        <f t="shared" si="5"/>
        <v>154462</v>
      </c>
      <c r="L8" s="724">
        <f t="shared" si="6"/>
        <v>167388</v>
      </c>
      <c r="M8" s="724">
        <f t="shared" si="7"/>
        <v>180264</v>
      </c>
      <c r="N8" s="724">
        <f t="shared" si="8"/>
        <v>193140</v>
      </c>
      <c r="O8" s="724">
        <f t="shared" si="9"/>
        <v>206016</v>
      </c>
      <c r="P8" s="724">
        <f t="shared" si="10"/>
        <v>218892</v>
      </c>
      <c r="Q8" s="724">
        <f t="shared" si="11"/>
        <v>231768</v>
      </c>
      <c r="R8" s="440"/>
      <c r="S8" s="661">
        <v>65667</v>
      </c>
      <c r="T8" s="661">
        <v>76613</v>
      </c>
      <c r="U8" s="661">
        <v>87556</v>
      </c>
      <c r="V8" s="661">
        <v>98502</v>
      </c>
      <c r="W8" s="661">
        <v>128760</v>
      </c>
      <c r="X8" s="661">
        <v>141636</v>
      </c>
      <c r="Y8" s="661">
        <v>154462</v>
      </c>
      <c r="Z8" s="661">
        <v>167388</v>
      </c>
      <c r="AA8" s="661">
        <v>180264</v>
      </c>
      <c r="AB8" s="661">
        <v>193140</v>
      </c>
      <c r="AC8" s="661">
        <v>206016</v>
      </c>
      <c r="AD8" s="661">
        <v>218892</v>
      </c>
      <c r="AE8" s="661">
        <v>231768</v>
      </c>
      <c r="AG8" s="664"/>
      <c r="AH8" s="664"/>
      <c r="AI8" s="664"/>
      <c r="AJ8" s="664"/>
      <c r="AK8" s="664"/>
      <c r="AL8" s="664"/>
      <c r="AM8" s="664"/>
      <c r="AN8" s="664"/>
      <c r="AO8" s="664"/>
      <c r="AP8" s="664"/>
      <c r="AQ8" s="664"/>
      <c r="AR8" s="664"/>
      <c r="AS8" s="664"/>
      <c r="AT8" s="664"/>
    </row>
    <row r="9" spans="1:46" ht="33" customHeight="1">
      <c r="A9" s="1428"/>
      <c r="B9" s="1432"/>
      <c r="C9" s="1408"/>
      <c r="D9" s="324">
        <v>2.23</v>
      </c>
      <c r="E9" s="722">
        <f t="shared" si="12"/>
        <v>72235</v>
      </c>
      <c r="F9" s="722">
        <f t="shared" si="0"/>
        <v>84273</v>
      </c>
      <c r="G9" s="722">
        <f t="shared" si="1"/>
        <v>96313</v>
      </c>
      <c r="H9" s="722">
        <f t="shared" si="2"/>
        <v>108352</v>
      </c>
      <c r="I9" s="722">
        <f>ROUND(W9*Belarus*(1-$E$42),2)</f>
        <v>141636</v>
      </c>
      <c r="J9" s="722">
        <f t="shared" si="4"/>
        <v>155799</v>
      </c>
      <c r="K9" s="722">
        <f t="shared" si="5"/>
        <v>169963</v>
      </c>
      <c r="L9" s="722">
        <f t="shared" si="6"/>
        <v>184127</v>
      </c>
      <c r="M9" s="722">
        <f t="shared" si="7"/>
        <v>198291</v>
      </c>
      <c r="N9" s="722">
        <f t="shared" si="8"/>
        <v>212453</v>
      </c>
      <c r="O9" s="722">
        <f t="shared" si="9"/>
        <v>226617</v>
      </c>
      <c r="P9" s="722">
        <f t="shared" si="10"/>
        <v>240781</v>
      </c>
      <c r="Q9" s="722">
        <f t="shared" si="11"/>
        <v>254945</v>
      </c>
      <c r="R9" s="440"/>
      <c r="S9" s="662">
        <v>72235</v>
      </c>
      <c r="T9" s="662">
        <v>84273</v>
      </c>
      <c r="U9" s="662">
        <v>96313</v>
      </c>
      <c r="V9" s="662">
        <v>108352</v>
      </c>
      <c r="W9" s="662">
        <v>141636</v>
      </c>
      <c r="X9" s="662">
        <v>155799</v>
      </c>
      <c r="Y9" s="662">
        <v>169963</v>
      </c>
      <c r="Z9" s="662">
        <v>184127</v>
      </c>
      <c r="AA9" s="662">
        <v>198291</v>
      </c>
      <c r="AB9" s="662">
        <v>212453</v>
      </c>
      <c r="AC9" s="662">
        <v>226617</v>
      </c>
      <c r="AD9" s="662">
        <v>240781</v>
      </c>
      <c r="AE9" s="662">
        <v>254945</v>
      </c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</row>
    <row r="10" spans="1:46" ht="33" customHeight="1">
      <c r="A10" s="1428"/>
      <c r="B10" s="1432"/>
      <c r="C10" s="1135"/>
      <c r="D10" s="21">
        <v>2.4300000000000002</v>
      </c>
      <c r="E10" s="723">
        <f t="shared" si="12"/>
        <v>79458</v>
      </c>
      <c r="F10" s="723">
        <f t="shared" si="0"/>
        <v>92702</v>
      </c>
      <c r="G10" s="723">
        <f t="shared" si="1"/>
        <v>105944</v>
      </c>
      <c r="H10" s="723">
        <f t="shared" si="2"/>
        <v>119187</v>
      </c>
      <c r="I10" s="723">
        <f t="shared" si="3"/>
        <v>155799</v>
      </c>
      <c r="J10" s="723">
        <f t="shared" si="4"/>
        <v>171380</v>
      </c>
      <c r="K10" s="723">
        <f t="shared" si="5"/>
        <v>186959</v>
      </c>
      <c r="L10" s="723">
        <f t="shared" si="6"/>
        <v>202539</v>
      </c>
      <c r="M10" s="723">
        <f t="shared" si="7"/>
        <v>218119</v>
      </c>
      <c r="N10" s="723">
        <f t="shared" si="8"/>
        <v>233700</v>
      </c>
      <c r="O10" s="723">
        <f t="shared" si="9"/>
        <v>249279</v>
      </c>
      <c r="P10" s="723">
        <f t="shared" si="10"/>
        <v>264859</v>
      </c>
      <c r="Q10" s="723">
        <f t="shared" si="11"/>
        <v>280439</v>
      </c>
      <c r="R10" s="442"/>
      <c r="S10" s="663">
        <v>79458</v>
      </c>
      <c r="T10" s="663">
        <v>92702</v>
      </c>
      <c r="U10" s="663">
        <v>105944</v>
      </c>
      <c r="V10" s="663">
        <v>119187</v>
      </c>
      <c r="W10" s="663">
        <v>155799</v>
      </c>
      <c r="X10" s="663">
        <v>171380</v>
      </c>
      <c r="Y10" s="663">
        <v>186959</v>
      </c>
      <c r="Z10" s="663">
        <v>202539</v>
      </c>
      <c r="AA10" s="663">
        <v>218119</v>
      </c>
      <c r="AB10" s="663">
        <v>233700</v>
      </c>
      <c r="AC10" s="663">
        <v>249279</v>
      </c>
      <c r="AD10" s="663">
        <v>264859</v>
      </c>
      <c r="AE10" s="663">
        <v>280439</v>
      </c>
      <c r="AG10" s="664"/>
      <c r="AH10" s="664"/>
      <c r="AI10" s="664"/>
      <c r="AJ10" s="664"/>
      <c r="AK10" s="664"/>
      <c r="AL10" s="664"/>
      <c r="AM10" s="664"/>
      <c r="AN10" s="664"/>
      <c r="AO10" s="664"/>
      <c r="AP10" s="664"/>
      <c r="AQ10" s="664"/>
      <c r="AR10" s="664"/>
      <c r="AS10" s="664"/>
      <c r="AT10" s="664"/>
    </row>
    <row r="11" spans="1:46" ht="98.1" customHeight="1">
      <c r="A11" s="298"/>
      <c r="B11" s="415" t="s">
        <v>617</v>
      </c>
      <c r="C11" s="294" t="s">
        <v>0</v>
      </c>
      <c r="D11" s="294">
        <v>2.0299999999999998</v>
      </c>
      <c r="E11" s="325" t="s">
        <v>60</v>
      </c>
      <c r="F11" s="325" t="s">
        <v>60</v>
      </c>
      <c r="G11" s="725">
        <f t="shared" si="1"/>
        <v>57840</v>
      </c>
      <c r="H11" s="725">
        <f t="shared" si="2"/>
        <v>65072</v>
      </c>
      <c r="I11" s="725">
        <f t="shared" si="3"/>
        <v>85052</v>
      </c>
      <c r="J11" s="725">
        <f t="shared" si="4"/>
        <v>93560</v>
      </c>
      <c r="K11" s="725">
        <f t="shared" si="5"/>
        <v>102072</v>
      </c>
      <c r="L11" s="725">
        <f t="shared" si="6"/>
        <v>110568</v>
      </c>
      <c r="M11" s="725">
        <f t="shared" si="7"/>
        <v>119076</v>
      </c>
      <c r="N11" s="725">
        <f t="shared" si="8"/>
        <v>127576</v>
      </c>
      <c r="O11" s="725">
        <f t="shared" si="9"/>
        <v>136084</v>
      </c>
      <c r="P11" s="725">
        <f t="shared" si="10"/>
        <v>144592</v>
      </c>
      <c r="Q11" s="725">
        <f t="shared" si="11"/>
        <v>153096</v>
      </c>
      <c r="R11" s="442"/>
      <c r="S11" s="665" t="s">
        <v>60</v>
      </c>
      <c r="T11" s="665" t="s">
        <v>60</v>
      </c>
      <c r="U11" s="665">
        <v>57840</v>
      </c>
      <c r="V11" s="665">
        <v>65072</v>
      </c>
      <c r="W11" s="665">
        <v>85052</v>
      </c>
      <c r="X11" s="665">
        <v>93560</v>
      </c>
      <c r="Y11" s="665">
        <v>102072</v>
      </c>
      <c r="Z11" s="665">
        <v>110568</v>
      </c>
      <c r="AA11" s="665">
        <v>119076</v>
      </c>
      <c r="AB11" s="665">
        <v>127576</v>
      </c>
      <c r="AC11" s="665">
        <v>136084</v>
      </c>
      <c r="AD11" s="665">
        <v>144592</v>
      </c>
      <c r="AE11" s="665">
        <v>153096</v>
      </c>
      <c r="AG11" s="28"/>
      <c r="AH11" s="28"/>
      <c r="AI11" s="664"/>
      <c r="AJ11" s="664"/>
      <c r="AK11" s="664"/>
      <c r="AL11" s="664"/>
      <c r="AM11" s="664"/>
      <c r="AN11" s="664"/>
      <c r="AO11" s="664"/>
      <c r="AP11" s="664"/>
      <c r="AQ11" s="664"/>
      <c r="AR11" s="664"/>
      <c r="AS11" s="664"/>
      <c r="AT11" s="664"/>
    </row>
    <row r="12" spans="1:46" ht="33" customHeight="1">
      <c r="A12" s="497" t="s">
        <v>403</v>
      </c>
      <c r="R12" s="440"/>
    </row>
    <row r="13" spans="1:46" ht="24.9" customHeight="1">
      <c r="A13" s="1431" t="s">
        <v>126</v>
      </c>
      <c r="B13" s="1429" t="s">
        <v>65</v>
      </c>
      <c r="C13" s="1429" t="s">
        <v>66</v>
      </c>
      <c r="D13" s="1429" t="s">
        <v>116</v>
      </c>
      <c r="E13" s="1402" t="s">
        <v>117</v>
      </c>
      <c r="F13" s="1402"/>
      <c r="H13" s="1433" t="s">
        <v>61</v>
      </c>
      <c r="I13" s="1422"/>
      <c r="J13" s="1422"/>
      <c r="K13" s="1422"/>
      <c r="L13" s="1422"/>
      <c r="M13" s="1422"/>
      <c r="N13" s="1422"/>
      <c r="O13" s="1422"/>
      <c r="P13" s="1422"/>
      <c r="Q13" s="1423"/>
      <c r="R13" s="442"/>
    </row>
    <row r="14" spans="1:46" ht="24.9" customHeight="1">
      <c r="A14" s="1431"/>
      <c r="B14" s="1430"/>
      <c r="C14" s="1430"/>
      <c r="D14" s="1430"/>
      <c r="E14" s="323">
        <v>3.5</v>
      </c>
      <c r="F14" s="323">
        <v>4.5</v>
      </c>
      <c r="H14" s="1113" t="s">
        <v>618</v>
      </c>
      <c r="I14" s="1114"/>
      <c r="J14" s="1114"/>
      <c r="K14" s="1114"/>
      <c r="L14" s="1114"/>
      <c r="M14" s="1114"/>
      <c r="N14" s="1114"/>
      <c r="O14" s="1114"/>
      <c r="P14" s="1114"/>
      <c r="Q14" s="1115"/>
      <c r="R14" s="442"/>
    </row>
    <row r="15" spans="1:46" ht="33" customHeight="1">
      <c r="A15" s="1403"/>
      <c r="B15" s="326" t="s">
        <v>67</v>
      </c>
      <c r="C15" s="1419" t="s">
        <v>122</v>
      </c>
      <c r="D15" s="327">
        <v>2</v>
      </c>
      <c r="E15" s="721">
        <f t="shared" ref="E15:F17" si="13">ROUND(R15*Belarus*(1-$E$42),0)</f>
        <v>65118</v>
      </c>
      <c r="F15" s="721">
        <f t="shared" si="13"/>
        <v>83723</v>
      </c>
      <c r="H15" s="1406"/>
      <c r="I15" s="1407"/>
      <c r="J15" s="1407"/>
      <c r="K15" s="1407"/>
      <c r="L15" s="1407"/>
      <c r="M15" s="1407"/>
      <c r="N15" s="1407"/>
      <c r="O15" s="1407"/>
      <c r="P15" s="1407"/>
      <c r="Q15" s="1393"/>
      <c r="R15" s="666">
        <v>65118</v>
      </c>
      <c r="S15" s="666">
        <v>83723</v>
      </c>
      <c r="U15" s="664"/>
      <c r="V15" s="664"/>
    </row>
    <row r="16" spans="1:46" ht="33" customHeight="1">
      <c r="A16" s="1403"/>
      <c r="B16" s="1437" t="s">
        <v>68</v>
      </c>
      <c r="C16" s="1154"/>
      <c r="D16" s="329">
        <v>2</v>
      </c>
      <c r="E16" s="722">
        <f t="shared" si="13"/>
        <v>74421</v>
      </c>
      <c r="F16" s="722">
        <f t="shared" si="13"/>
        <v>95684</v>
      </c>
      <c r="H16" s="1406"/>
      <c r="I16" s="1407"/>
      <c r="J16" s="1407"/>
      <c r="K16" s="1407"/>
      <c r="L16" s="1407"/>
      <c r="M16" s="1407"/>
      <c r="N16" s="1407"/>
      <c r="O16" s="1407"/>
      <c r="P16" s="1407"/>
      <c r="Q16" s="1393"/>
      <c r="R16" s="666">
        <v>74421</v>
      </c>
      <c r="S16" s="666">
        <v>95684</v>
      </c>
      <c r="U16" s="664"/>
      <c r="V16" s="664"/>
    </row>
    <row r="17" spans="1:22" ht="33" customHeight="1">
      <c r="A17" s="1403"/>
      <c r="B17" s="1438"/>
      <c r="C17" s="1420"/>
      <c r="D17" s="330">
        <v>2.4</v>
      </c>
      <c r="E17" s="723">
        <f t="shared" si="13"/>
        <v>89305</v>
      </c>
      <c r="F17" s="723">
        <f t="shared" si="13"/>
        <v>115021</v>
      </c>
      <c r="H17" s="1406"/>
      <c r="I17" s="1407"/>
      <c r="J17" s="1407"/>
      <c r="K17" s="1407"/>
      <c r="L17" s="1407"/>
      <c r="M17" s="1407"/>
      <c r="N17" s="1407"/>
      <c r="O17" s="1407"/>
      <c r="P17" s="1407"/>
      <c r="Q17" s="1393"/>
      <c r="R17" s="666">
        <v>89305</v>
      </c>
      <c r="S17" s="666">
        <v>115021</v>
      </c>
      <c r="U17" s="664"/>
      <c r="V17" s="664"/>
    </row>
    <row r="18" spans="1:22" ht="19.5" customHeight="1">
      <c r="A18" s="336"/>
      <c r="B18" s="416"/>
      <c r="C18" s="414"/>
      <c r="D18" s="416"/>
      <c r="E18" s="417"/>
      <c r="F18" s="417"/>
      <c r="H18" s="1116"/>
      <c r="I18" s="1117"/>
      <c r="J18" s="1117"/>
      <c r="K18" s="1117"/>
      <c r="L18" s="1117"/>
      <c r="M18" s="1117"/>
      <c r="N18" s="1117"/>
      <c r="O18" s="1117"/>
      <c r="P18" s="1117"/>
      <c r="Q18" s="1118"/>
      <c r="R18" s="442"/>
      <c r="S18" s="440"/>
    </row>
    <row r="19" spans="1:22" ht="20.100000000000001" customHeight="1">
      <c r="A19" s="193"/>
      <c r="B19" s="193"/>
      <c r="C19" s="193"/>
      <c r="D19" s="193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193"/>
      <c r="P19" s="193"/>
      <c r="Q19" s="193"/>
      <c r="R19" s="443"/>
      <c r="S19" s="440"/>
    </row>
    <row r="20" spans="1:22" ht="50.1" customHeight="1">
      <c r="A20" s="1421" t="s">
        <v>62</v>
      </c>
      <c r="B20" s="1422"/>
      <c r="C20" s="1422"/>
      <c r="D20" s="1422"/>
      <c r="E20" s="1422"/>
      <c r="F20" s="1422"/>
      <c r="G20" s="1422"/>
      <c r="H20" s="1422"/>
      <c r="I20" s="1422"/>
      <c r="J20" s="1422"/>
      <c r="K20" s="1423"/>
      <c r="L20" s="1413" t="s">
        <v>180</v>
      </c>
      <c r="M20" s="1414"/>
      <c r="N20" s="1415"/>
      <c r="O20" s="1413" t="s">
        <v>181</v>
      </c>
      <c r="P20" s="1414"/>
      <c r="Q20" s="1415"/>
      <c r="R20" s="440"/>
      <c r="S20" s="440"/>
    </row>
    <row r="21" spans="1:22" ht="84.9" customHeight="1">
      <c r="A21" s="1425" t="s">
        <v>592</v>
      </c>
      <c r="B21" s="1426"/>
      <c r="C21" s="1426"/>
      <c r="D21" s="1426" t="s">
        <v>395</v>
      </c>
      <c r="E21" s="1426"/>
      <c r="F21" s="1426"/>
      <c r="G21" s="1426"/>
      <c r="H21" s="1426"/>
      <c r="I21" s="1426"/>
      <c r="J21" s="1426"/>
      <c r="K21" s="1427"/>
      <c r="L21" s="1409">
        <f>ROUND(R21*Belarus*(1-$E$42),2)</f>
        <v>31432</v>
      </c>
      <c r="M21" s="1410"/>
      <c r="N21" s="1411"/>
      <c r="O21" s="1409">
        <f>ROUND(S21*Belarus*(1-$E$42),2)</f>
        <v>38056</v>
      </c>
      <c r="P21" s="1410"/>
      <c r="Q21" s="1411"/>
      <c r="R21" s="667">
        <v>31432</v>
      </c>
      <c r="S21" s="667">
        <v>38056</v>
      </c>
      <c r="T21" s="28"/>
      <c r="U21" s="28"/>
      <c r="V21" s="28"/>
    </row>
    <row r="22" spans="1:22" ht="27.75" customHeight="1">
      <c r="A22" s="1412" t="s">
        <v>182</v>
      </c>
      <c r="B22" s="1412"/>
      <c r="C22" s="1412"/>
      <c r="D22" s="1412"/>
      <c r="E22" s="1412"/>
      <c r="F22" s="1412"/>
      <c r="G22" s="1412"/>
      <c r="H22" s="1412"/>
      <c r="I22" s="1412"/>
      <c r="J22" s="1412"/>
      <c r="K22" s="1412"/>
      <c r="L22" s="1412"/>
      <c r="M22" s="1412"/>
      <c r="N22" s="1412"/>
      <c r="O22" s="1412"/>
      <c r="P22" s="1412"/>
      <c r="Q22" s="1412"/>
      <c r="R22" s="441"/>
      <c r="S22" s="441"/>
      <c r="U22" s="28"/>
      <c r="V22" s="28"/>
    </row>
    <row r="23" spans="1:22" ht="43.5" customHeight="1">
      <c r="A23" s="1404" t="s">
        <v>319</v>
      </c>
      <c r="B23" s="1405"/>
      <c r="C23" s="1405" t="s">
        <v>320</v>
      </c>
      <c r="D23" s="1405"/>
      <c r="E23" s="1405"/>
      <c r="F23" s="1405" t="s">
        <v>321</v>
      </c>
      <c r="G23" s="1405"/>
      <c r="H23" s="1405"/>
      <c r="I23" s="448"/>
      <c r="J23" s="448"/>
      <c r="K23" s="449"/>
      <c r="L23" s="1416">
        <f>ROUND(R23*Belarus*(1-$E$42),2)</f>
        <v>14904</v>
      </c>
      <c r="M23" s="1417"/>
      <c r="N23" s="1418"/>
      <c r="O23" s="1416">
        <f>ROUND(S23*Belarus*(1-$E$42),2)</f>
        <v>18216</v>
      </c>
      <c r="P23" s="1417"/>
      <c r="Q23" s="1418"/>
      <c r="R23" s="668">
        <v>14904</v>
      </c>
      <c r="S23" s="666">
        <v>18216</v>
      </c>
      <c r="U23" s="28"/>
      <c r="V23" s="28"/>
    </row>
    <row r="24" spans="1:22" ht="20.100000000000001" customHeight="1">
      <c r="A24" s="445"/>
      <c r="B24" s="445"/>
      <c r="C24" s="445"/>
      <c r="D24" s="445"/>
      <c r="E24" s="445"/>
      <c r="F24" s="445"/>
      <c r="G24" s="445"/>
      <c r="H24" s="445"/>
      <c r="I24" s="445"/>
      <c r="J24" s="445"/>
      <c r="K24" s="445"/>
      <c r="L24" s="447"/>
      <c r="M24" s="447"/>
      <c r="N24" s="447"/>
      <c r="O24" s="447"/>
      <c r="P24" s="447"/>
      <c r="Q24" s="447"/>
      <c r="R24" s="441"/>
      <c r="S24" s="441"/>
    </row>
    <row r="25" spans="1:22" ht="45" customHeight="1">
      <c r="A25" s="1439" t="s">
        <v>323</v>
      </c>
      <c r="B25" s="1440"/>
      <c r="C25" s="1440"/>
      <c r="D25" s="1440"/>
      <c r="E25" s="1440"/>
      <c r="F25" s="1440"/>
      <c r="G25" s="1440"/>
      <c r="H25" s="1440"/>
      <c r="I25" s="1441"/>
      <c r="J25" s="843" t="s">
        <v>59</v>
      </c>
      <c r="K25" s="339"/>
      <c r="L25" s="1442" t="s">
        <v>322</v>
      </c>
      <c r="M25" s="1442"/>
      <c r="N25" s="1442"/>
      <c r="O25" s="1442"/>
      <c r="P25" s="1442"/>
      <c r="Q25" s="843" t="s">
        <v>59</v>
      </c>
      <c r="R25" s="440"/>
      <c r="S25" s="440"/>
    </row>
    <row r="26" spans="1:22" ht="24.9" customHeight="1">
      <c r="A26" s="1469" t="s">
        <v>31</v>
      </c>
      <c r="B26" s="1470"/>
      <c r="C26" s="1454" t="s">
        <v>93</v>
      </c>
      <c r="D26" s="1455"/>
      <c r="E26" s="1445" t="s">
        <v>188</v>
      </c>
      <c r="F26" s="1446"/>
      <c r="G26" s="1447"/>
      <c r="H26" s="1445" t="s">
        <v>196</v>
      </c>
      <c r="I26" s="1447"/>
      <c r="J26" s="1473" t="e">
        <f>ROUND((#REF!+#REF!+#REF!)*(1-$E$42),2)</f>
        <v>#REF!</v>
      </c>
      <c r="L26" s="1463" t="s">
        <v>557</v>
      </c>
      <c r="M26" s="1464"/>
      <c r="N26" s="1464"/>
      <c r="O26" s="1464"/>
      <c r="P26" s="1465"/>
      <c r="Q26" s="644">
        <f>ROUND(S26*Belarus*(1-$E$42),2)</f>
        <v>2234</v>
      </c>
      <c r="R26" s="440"/>
      <c r="S26" s="666">
        <v>2234</v>
      </c>
    </row>
    <row r="27" spans="1:22" ht="24.9" customHeight="1">
      <c r="A27" s="1469"/>
      <c r="B27" s="1471"/>
      <c r="C27" s="1456"/>
      <c r="D27" s="1457"/>
      <c r="E27" s="1448" t="s">
        <v>172</v>
      </c>
      <c r="F27" s="1449"/>
      <c r="G27" s="1450"/>
      <c r="H27" s="1448" t="s">
        <v>94</v>
      </c>
      <c r="I27" s="1450"/>
      <c r="J27" s="1474"/>
      <c r="K27" s="337"/>
      <c r="L27" s="1466" t="s">
        <v>131</v>
      </c>
      <c r="M27" s="1467"/>
      <c r="N27" s="1467"/>
      <c r="O27" s="1467"/>
      <c r="P27" s="1468"/>
      <c r="Q27" s="439">
        <f>ROUND(S27*Belarus*(1-$E$42),2)</f>
        <v>1210</v>
      </c>
      <c r="R27" s="440"/>
      <c r="S27" s="666">
        <v>1210</v>
      </c>
    </row>
    <row r="28" spans="1:22" ht="24.9" customHeight="1">
      <c r="A28" s="1469"/>
      <c r="B28" s="1471"/>
      <c r="C28" s="1456"/>
      <c r="D28" s="1457"/>
      <c r="E28" s="1448" t="s">
        <v>173</v>
      </c>
      <c r="F28" s="1449"/>
      <c r="G28" s="1450"/>
      <c r="H28" s="1448" t="s">
        <v>174</v>
      </c>
      <c r="I28" s="1450"/>
      <c r="J28" s="1474"/>
      <c r="K28" s="337"/>
      <c r="L28" s="1466" t="s">
        <v>190</v>
      </c>
      <c r="M28" s="1467"/>
      <c r="N28" s="1467"/>
      <c r="O28" s="1467"/>
      <c r="P28" s="1468"/>
      <c r="Q28" s="439">
        <f>ROUND(S28*Belarus*(1-$E$42),2)</f>
        <v>6610</v>
      </c>
      <c r="R28" s="440"/>
      <c r="S28" s="666">
        <v>6610</v>
      </c>
    </row>
    <row r="29" spans="1:22" ht="24.9" customHeight="1">
      <c r="A29" s="1469"/>
      <c r="B29" s="1471"/>
      <c r="C29" s="1456"/>
      <c r="D29" s="1457"/>
      <c r="E29" s="1448" t="s">
        <v>175</v>
      </c>
      <c r="F29" s="1449"/>
      <c r="G29" s="1450"/>
      <c r="H29" s="1448" t="s">
        <v>176</v>
      </c>
      <c r="I29" s="1450"/>
      <c r="J29" s="1474"/>
      <c r="K29" s="438"/>
      <c r="L29" s="1466" t="s">
        <v>132</v>
      </c>
      <c r="M29" s="1467"/>
      <c r="N29" s="1467"/>
      <c r="O29" s="1467"/>
      <c r="P29" s="1468"/>
      <c r="Q29" s="439">
        <f>ROUND(S29*Belarus*(1-$E$42),2)</f>
        <v>3775</v>
      </c>
      <c r="R29" s="440"/>
      <c r="S29" s="666">
        <v>3775</v>
      </c>
    </row>
    <row r="30" spans="1:22" ht="24.9" customHeight="1">
      <c r="A30" s="1469"/>
      <c r="B30" s="1471"/>
      <c r="C30" s="1456"/>
      <c r="D30" s="1457"/>
      <c r="E30" s="1448" t="s">
        <v>193</v>
      </c>
      <c r="F30" s="1449"/>
      <c r="G30" s="1450"/>
      <c r="H30" s="1448" t="s">
        <v>192</v>
      </c>
      <c r="I30" s="1450"/>
      <c r="J30" s="1474"/>
      <c r="K30" s="438"/>
    </row>
    <row r="31" spans="1:22" s="28" customFormat="1" ht="24.9" customHeight="1">
      <c r="A31" s="1469"/>
      <c r="B31" s="1472"/>
      <c r="C31" s="1458"/>
      <c r="D31" s="1459"/>
      <c r="E31" s="1451" t="s">
        <v>194</v>
      </c>
      <c r="F31" s="1452"/>
      <c r="G31" s="1453"/>
      <c r="H31" s="1451" t="s">
        <v>192</v>
      </c>
      <c r="I31" s="1453"/>
      <c r="J31" s="1475"/>
      <c r="K31" s="435"/>
      <c r="L31" s="435"/>
      <c r="M31" s="435"/>
      <c r="N31" s="435"/>
      <c r="O31" s="436"/>
      <c r="P31" s="436"/>
      <c r="Q31" s="436"/>
      <c r="R31" s="444"/>
    </row>
    <row r="32" spans="1:22" s="28" customFormat="1" ht="24.9" customHeight="1">
      <c r="A32" s="470"/>
      <c r="B32" s="470"/>
      <c r="C32" s="471"/>
      <c r="D32" s="471"/>
      <c r="E32" s="472"/>
      <c r="F32" s="472"/>
      <c r="G32" s="472"/>
      <c r="H32" s="472"/>
      <c r="I32" s="472"/>
      <c r="J32" s="473"/>
      <c r="K32" s="435"/>
      <c r="L32" s="435"/>
      <c r="M32" s="435"/>
      <c r="N32" s="435"/>
      <c r="O32" s="436"/>
      <c r="P32" s="436"/>
      <c r="Q32" s="436"/>
      <c r="R32" s="444"/>
    </row>
    <row r="33" spans="1:18" s="28" customFormat="1" ht="24.9" customHeight="1">
      <c r="A33" s="1132" t="s">
        <v>381</v>
      </c>
      <c r="B33" s="1132"/>
      <c r="C33" s="1132"/>
      <c r="D33" s="1132"/>
      <c r="E33" s="1132"/>
      <c r="F33" s="1132"/>
      <c r="G33" s="1132"/>
      <c r="H33" s="1132"/>
      <c r="I33" s="1132"/>
      <c r="J33" s="844" t="s">
        <v>59</v>
      </c>
      <c r="K33" s="435"/>
      <c r="L33" s="435"/>
      <c r="M33" s="435"/>
      <c r="N33" s="435"/>
      <c r="O33" s="436"/>
      <c r="P33" s="436"/>
      <c r="Q33" s="436"/>
      <c r="R33" s="444"/>
    </row>
    <row r="34" spans="1:18" s="28" customFormat="1" ht="98.1" customHeight="1">
      <c r="A34" s="474" t="s">
        <v>382</v>
      </c>
      <c r="B34" s="474"/>
      <c r="C34" s="1460" t="s">
        <v>384</v>
      </c>
      <c r="D34" s="1460"/>
      <c r="E34" s="1460"/>
      <c r="F34" s="1460"/>
      <c r="G34" s="1460"/>
      <c r="H34" s="1461" t="s">
        <v>386</v>
      </c>
      <c r="I34" s="1461"/>
      <c r="J34" s="439">
        <f>ROUND(R34*Belarus*(1-$E$42),2)</f>
        <v>1400</v>
      </c>
      <c r="K34" s="435"/>
      <c r="L34" s="435"/>
      <c r="M34" s="435"/>
      <c r="N34" s="435"/>
      <c r="O34" s="436"/>
      <c r="P34" s="436"/>
      <c r="Q34" s="436"/>
      <c r="R34" s="444">
        <v>1400</v>
      </c>
    </row>
    <row r="35" spans="1:18" s="28" customFormat="1" ht="98.1" customHeight="1">
      <c r="A35" s="474" t="s">
        <v>383</v>
      </c>
      <c r="B35" s="474"/>
      <c r="C35" s="1460" t="s">
        <v>385</v>
      </c>
      <c r="D35" s="1460"/>
      <c r="E35" s="1460"/>
      <c r="F35" s="1460"/>
      <c r="G35" s="1460"/>
      <c r="H35" s="1461" t="s">
        <v>387</v>
      </c>
      <c r="I35" s="1461"/>
      <c r="J35" s="439">
        <f>ROUND(R35*Belarus*(1-$E$42),2)</f>
        <v>495</v>
      </c>
      <c r="K35" s="435"/>
      <c r="L35" s="435"/>
      <c r="M35" s="435"/>
      <c r="N35" s="435"/>
      <c r="O35" s="436"/>
      <c r="P35" s="436"/>
      <c r="Q35" s="436"/>
      <c r="R35" s="444">
        <v>495</v>
      </c>
    </row>
    <row r="36" spans="1:18" s="28" customFormat="1" ht="20.100000000000001" customHeight="1">
      <c r="A36" s="338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9"/>
      <c r="N36" s="339"/>
      <c r="P36" s="436"/>
      <c r="Q36" s="436"/>
      <c r="R36" s="444"/>
    </row>
    <row r="37" spans="1:18" ht="48.75" customHeight="1">
      <c r="A37" s="1407" t="s">
        <v>72</v>
      </c>
      <c r="B37" s="1407"/>
      <c r="C37" s="1407"/>
      <c r="D37" s="1407"/>
      <c r="E37" s="1407"/>
      <c r="F37" s="1407"/>
      <c r="G37" s="1407"/>
      <c r="H37" s="1462" t="s">
        <v>230</v>
      </c>
      <c r="I37" s="1462"/>
      <c r="J37" s="1462"/>
      <c r="K37" s="1462"/>
      <c r="L37" s="1462"/>
      <c r="M37" s="1462"/>
      <c r="N37" s="1462"/>
      <c r="O37" s="1462"/>
      <c r="P37" s="1462"/>
      <c r="Q37" s="1462"/>
    </row>
    <row r="38" spans="1:18">
      <c r="A38" s="9" t="s">
        <v>73</v>
      </c>
      <c r="H38" s="1462"/>
      <c r="I38" s="1462"/>
      <c r="J38" s="1462"/>
      <c r="K38" s="1462"/>
      <c r="L38" s="1462"/>
      <c r="M38" s="1462"/>
      <c r="N38" s="1462"/>
      <c r="O38" s="1462"/>
      <c r="P38" s="1462"/>
      <c r="Q38" s="1462"/>
    </row>
    <row r="39" spans="1:18">
      <c r="A39" s="9" t="s">
        <v>74</v>
      </c>
      <c r="H39" s="332" t="s">
        <v>642</v>
      </c>
    </row>
    <row r="40" spans="1:18" ht="16.5" customHeight="1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25"/>
      <c r="M40" s="25"/>
      <c r="N40" s="25"/>
      <c r="O40" s="25"/>
      <c r="P40" s="28"/>
      <c r="Q40" s="25"/>
      <c r="R40" s="47"/>
    </row>
    <row r="41" spans="1:18" ht="30">
      <c r="A41" s="45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47"/>
      <c r="M41" s="47"/>
      <c r="N41" s="47"/>
      <c r="O41" s="47"/>
      <c r="P41" s="46"/>
      <c r="Q41" s="47"/>
      <c r="R41" s="47"/>
    </row>
    <row r="42" spans="1:18" ht="67.5" customHeight="1">
      <c r="A42" s="1443" t="s">
        <v>75</v>
      </c>
      <c r="B42" s="1443"/>
      <c r="C42" s="1443"/>
      <c r="D42" s="1443"/>
      <c r="E42" s="1444">
        <v>0</v>
      </c>
      <c r="F42" s="1444"/>
      <c r="G42" s="47"/>
      <c r="H42" s="47"/>
      <c r="I42" s="47"/>
      <c r="J42" s="47"/>
      <c r="K42" s="47"/>
      <c r="L42" s="47"/>
      <c r="M42" s="47"/>
      <c r="N42" s="47"/>
      <c r="O42" s="63"/>
      <c r="P42" s="64"/>
      <c r="Q42" s="64"/>
      <c r="R42" s="64"/>
    </row>
    <row r="43" spans="1:18" ht="14.25" customHeight="1">
      <c r="A43" s="44"/>
      <c r="B43" s="44"/>
      <c r="C43" s="44"/>
      <c r="D43" s="44"/>
      <c r="E43" s="44"/>
      <c r="F43" s="44"/>
      <c r="G43" s="47"/>
      <c r="H43" s="47"/>
      <c r="I43" s="44"/>
      <c r="J43" s="44"/>
      <c r="K43" s="44"/>
      <c r="L43" s="44"/>
      <c r="M43" s="44"/>
      <c r="N43" s="44"/>
      <c r="O43" s="44"/>
      <c r="P43" s="44"/>
      <c r="Q43" s="44"/>
      <c r="R43" s="44"/>
    </row>
    <row r="44" spans="1:18" ht="18" customHeight="1">
      <c r="G44" s="25"/>
      <c r="H44" s="25"/>
    </row>
  </sheetData>
  <dataConsolidate/>
  <mergeCells count="69">
    <mergeCell ref="A26:A31"/>
    <mergeCell ref="B26:B31"/>
    <mergeCell ref="H31:I31"/>
    <mergeCell ref="J26:J31"/>
    <mergeCell ref="H27:I27"/>
    <mergeCell ref="H28:I28"/>
    <mergeCell ref="H35:I35"/>
    <mergeCell ref="H37:Q38"/>
    <mergeCell ref="H29:I29"/>
    <mergeCell ref="H30:I30"/>
    <mergeCell ref="H26:I26"/>
    <mergeCell ref="H34:I34"/>
    <mergeCell ref="L26:P26"/>
    <mergeCell ref="L27:P27"/>
    <mergeCell ref="L28:P28"/>
    <mergeCell ref="L29:P29"/>
    <mergeCell ref="L25:P25"/>
    <mergeCell ref="A42:D42"/>
    <mergeCell ref="E42:F42"/>
    <mergeCell ref="A37:G37"/>
    <mergeCell ref="E26:G26"/>
    <mergeCell ref="E27:G27"/>
    <mergeCell ref="E28:G28"/>
    <mergeCell ref="E29:G29"/>
    <mergeCell ref="E30:G30"/>
    <mergeCell ref="E31:G31"/>
    <mergeCell ref="C26:D31"/>
    <mergeCell ref="E34:G34"/>
    <mergeCell ref="E35:G35"/>
    <mergeCell ref="C35:D35"/>
    <mergeCell ref="C34:D34"/>
    <mergeCell ref="A33:I33"/>
    <mergeCell ref="D3:D4"/>
    <mergeCell ref="B16:B17"/>
    <mergeCell ref="C23:E23"/>
    <mergeCell ref="A25:I25"/>
    <mergeCell ref="F23:H23"/>
    <mergeCell ref="L20:N20"/>
    <mergeCell ref="B2:M2"/>
    <mergeCell ref="A21:C21"/>
    <mergeCell ref="D21:K21"/>
    <mergeCell ref="A8:A10"/>
    <mergeCell ref="C13:C14"/>
    <mergeCell ref="D13:D14"/>
    <mergeCell ref="A13:A14"/>
    <mergeCell ref="B8:B10"/>
    <mergeCell ref="C8:C10"/>
    <mergeCell ref="H13:Q13"/>
    <mergeCell ref="B13:B14"/>
    <mergeCell ref="A3:A4"/>
    <mergeCell ref="B3:B4"/>
    <mergeCell ref="C3:C4"/>
    <mergeCell ref="E3:Q3"/>
    <mergeCell ref="Q2:R2"/>
    <mergeCell ref="E13:F13"/>
    <mergeCell ref="A5:A7"/>
    <mergeCell ref="B5:B7"/>
    <mergeCell ref="A23:B23"/>
    <mergeCell ref="H14:Q18"/>
    <mergeCell ref="C5:C7"/>
    <mergeCell ref="O21:Q21"/>
    <mergeCell ref="L21:N21"/>
    <mergeCell ref="A22:Q22"/>
    <mergeCell ref="O20:Q20"/>
    <mergeCell ref="L23:N23"/>
    <mergeCell ref="O23:Q23"/>
    <mergeCell ref="A15:A17"/>
    <mergeCell ref="C15:C17"/>
    <mergeCell ref="A20:K20"/>
  </mergeCells>
  <phoneticPr fontId="24" type="noConversion"/>
  <printOptions horizontalCentered="1"/>
  <pageMargins left="0" right="0" top="0" bottom="0" header="0" footer="0"/>
  <pageSetup paperSize="9" scale="40" orientation="landscape" r:id="rId1"/>
  <headerFooter scaleWithDoc="0">
    <oddFooter>&amp;R&amp;"Arial Cyr,полужирный"&amp;8стр. &amp;P из &amp;N &amp;"Arial Cyr,обычный"&amp;A</oddFooter>
  </headerFooter>
  <drawing r:id="rId2"/>
  <legacyDrawing r:id="rId3"/>
  <oleObjects>
    <mc:AlternateContent xmlns:mc="http://schemas.openxmlformats.org/markup-compatibility/2006">
      <mc:Choice Requires="x14">
        <oleObject progId="CorelDRAW.Graphic.13" shapeId="14848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1" r:id="rId4"/>
      </mc:Fallback>
    </mc:AlternateContent>
    <mc:AlternateContent xmlns:mc="http://schemas.openxmlformats.org/markup-compatibility/2006">
      <mc:Choice Requires="x14">
        <oleObject progId="CorelDRAW.Graphic.13" shapeId="148482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2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>
    <tabColor rgb="FFC00000"/>
    <pageSetUpPr fitToPage="1"/>
  </sheetPr>
  <dimension ref="A1:M28"/>
  <sheetViews>
    <sheetView showGridLines="0" zoomScale="55" zoomScaleNormal="55" zoomScaleSheetLayoutView="40" zoomScalePageLayoutView="19" workbookViewId="0">
      <selection activeCell="Q5" sqref="Q5"/>
    </sheetView>
  </sheetViews>
  <sheetFormatPr defaultColWidth="9.109375" defaultRowHeight="20.399999999999999"/>
  <cols>
    <col min="1" max="1" width="25.6640625" style="9" customWidth="1"/>
    <col min="2" max="2" width="30.44140625" style="9" customWidth="1"/>
    <col min="3" max="3" width="24.44140625" style="9" customWidth="1"/>
    <col min="4" max="4" width="17.33203125" style="9" customWidth="1"/>
    <col min="5" max="12" width="17.6640625" style="9" customWidth="1"/>
    <col min="13" max="13" width="13.88671875" style="9" hidden="1" customWidth="1"/>
    <col min="14" max="16384" width="9.109375" style="9"/>
  </cols>
  <sheetData>
    <row r="1" spans="1:13" ht="75.75" customHeight="1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44"/>
    </row>
    <row r="2" spans="1:13" ht="33" customHeight="1">
      <c r="B2" s="451"/>
      <c r="C2" s="451"/>
      <c r="D2" s="1424" t="s">
        <v>643</v>
      </c>
      <c r="E2" s="1424"/>
      <c r="F2" s="1424"/>
      <c r="G2" s="1424"/>
      <c r="H2" s="1424"/>
      <c r="I2" s="1424"/>
      <c r="J2" s="451"/>
      <c r="K2" s="334" t="s">
        <v>114</v>
      </c>
      <c r="L2" s="875">
        <v>43244</v>
      </c>
      <c r="M2" s="875"/>
    </row>
    <row r="3" spans="1:13" ht="50.1" customHeight="1">
      <c r="A3" s="824" t="s">
        <v>126</v>
      </c>
      <c r="B3" s="824" t="s">
        <v>311</v>
      </c>
      <c r="C3" s="824" t="s">
        <v>307</v>
      </c>
      <c r="D3" s="1476" t="s">
        <v>308</v>
      </c>
      <c r="E3" s="1477"/>
      <c r="F3" s="1477"/>
      <c r="G3" s="1478"/>
      <c r="H3" s="1476" t="s">
        <v>309</v>
      </c>
      <c r="I3" s="1478"/>
      <c r="J3" s="1476" t="s">
        <v>310</v>
      </c>
      <c r="K3" s="1478"/>
      <c r="L3" s="824" t="s">
        <v>189</v>
      </c>
      <c r="M3" s="440"/>
    </row>
    <row r="4" spans="1:13" ht="30" customHeight="1">
      <c r="A4" s="1476" t="s">
        <v>347</v>
      </c>
      <c r="B4" s="1477"/>
      <c r="C4" s="1477"/>
      <c r="D4" s="1477"/>
      <c r="E4" s="1477"/>
      <c r="F4" s="1477"/>
      <c r="G4" s="1477"/>
      <c r="H4" s="1477"/>
      <c r="I4" s="1477"/>
      <c r="J4" s="1477"/>
      <c r="K4" s="1477"/>
      <c r="L4" s="1478"/>
      <c r="M4" s="440"/>
    </row>
    <row r="5" spans="1:13" ht="90" customHeight="1">
      <c r="A5" s="437"/>
      <c r="B5" s="429" t="s">
        <v>636</v>
      </c>
      <c r="C5" s="434" t="s">
        <v>312</v>
      </c>
      <c r="D5" s="1488" t="s">
        <v>314</v>
      </c>
      <c r="E5" s="1488"/>
      <c r="F5" s="1488"/>
      <c r="G5" s="1488"/>
      <c r="H5" s="1489" t="s">
        <v>316</v>
      </c>
      <c r="I5" s="1489"/>
      <c r="J5" s="1490" t="s">
        <v>349</v>
      </c>
      <c r="K5" s="1491"/>
      <c r="L5" s="431">
        <f>ROUND(M5*Belarus*(1-$E$26),2)</f>
        <v>55000</v>
      </c>
      <c r="M5" s="444">
        <v>55000</v>
      </c>
    </row>
    <row r="6" spans="1:13" ht="90" customHeight="1">
      <c r="A6" s="428"/>
      <c r="B6" s="429" t="s">
        <v>637</v>
      </c>
      <c r="C6" s="434" t="s">
        <v>312</v>
      </c>
      <c r="D6" s="1488" t="s">
        <v>315</v>
      </c>
      <c r="E6" s="1488"/>
      <c r="F6" s="1488"/>
      <c r="G6" s="1488"/>
      <c r="H6" s="1489" t="s">
        <v>317</v>
      </c>
      <c r="I6" s="1489"/>
      <c r="J6" s="1492"/>
      <c r="K6" s="1493"/>
      <c r="L6" s="431">
        <f t="shared" ref="L6:L7" si="0">ROUND(M6*Belarus*(1-$E$26),2)</f>
        <v>60000</v>
      </c>
      <c r="M6" s="444">
        <v>60000</v>
      </c>
    </row>
    <row r="7" spans="1:13" ht="90" customHeight="1">
      <c r="A7" s="428"/>
      <c r="B7" s="429" t="s">
        <v>561</v>
      </c>
      <c r="C7" s="434" t="s">
        <v>313</v>
      </c>
      <c r="D7" s="1488" t="s">
        <v>562</v>
      </c>
      <c r="E7" s="1488"/>
      <c r="F7" s="1488"/>
      <c r="G7" s="1488"/>
      <c r="H7" s="1489" t="s">
        <v>318</v>
      </c>
      <c r="I7" s="1489"/>
      <c r="J7" s="1494"/>
      <c r="K7" s="1495"/>
      <c r="L7" s="431">
        <f t="shared" si="0"/>
        <v>65000</v>
      </c>
      <c r="M7" s="444">
        <v>65000</v>
      </c>
    </row>
    <row r="8" spans="1:13" ht="24.9" customHeight="1">
      <c r="A8" s="1476" t="s">
        <v>348</v>
      </c>
      <c r="B8" s="1477"/>
      <c r="C8" s="1477"/>
      <c r="D8" s="1477"/>
      <c r="E8" s="1477"/>
      <c r="F8" s="1477"/>
      <c r="G8" s="1477"/>
      <c r="H8" s="1477"/>
      <c r="I8" s="1477"/>
      <c r="J8" s="1477"/>
      <c r="K8" s="1477"/>
      <c r="L8" s="1478"/>
      <c r="M8" s="440"/>
    </row>
    <row r="9" spans="1:13" ht="110.1" customHeight="1">
      <c r="A9" s="452"/>
      <c r="B9" s="429" t="s">
        <v>638</v>
      </c>
      <c r="C9" s="429" t="s">
        <v>312</v>
      </c>
      <c r="D9" s="1130" t="s">
        <v>327</v>
      </c>
      <c r="E9" s="1496"/>
      <c r="F9" s="1496"/>
      <c r="G9" s="1496"/>
      <c r="H9" s="1489" t="s">
        <v>330</v>
      </c>
      <c r="I9" s="1489"/>
      <c r="J9" s="1479" t="s">
        <v>349</v>
      </c>
      <c r="K9" s="1480"/>
      <c r="L9" s="431">
        <f t="shared" ref="L9:L11" si="1">ROUND(M9*Belarus*(1-$E$26),2)</f>
        <v>70000</v>
      </c>
      <c r="M9" s="444">
        <v>70000</v>
      </c>
    </row>
    <row r="10" spans="1:13" s="28" customFormat="1" ht="90" customHeight="1">
      <c r="A10" s="428"/>
      <c r="B10" s="429" t="s">
        <v>324</v>
      </c>
      <c r="C10" s="429" t="s">
        <v>313</v>
      </c>
      <c r="D10" s="1488" t="s">
        <v>328</v>
      </c>
      <c r="E10" s="1497"/>
      <c r="F10" s="1497"/>
      <c r="G10" s="1497"/>
      <c r="H10" s="1498" t="s">
        <v>331</v>
      </c>
      <c r="I10" s="1499"/>
      <c r="J10" s="1481"/>
      <c r="K10" s="1482"/>
      <c r="L10" s="431">
        <f t="shared" si="1"/>
        <v>88315</v>
      </c>
      <c r="M10" s="444">
        <v>88315</v>
      </c>
    </row>
    <row r="11" spans="1:13" s="28" customFormat="1" ht="90" customHeight="1">
      <c r="A11" s="437"/>
      <c r="B11" s="429" t="s">
        <v>325</v>
      </c>
      <c r="C11" s="131" t="s">
        <v>326</v>
      </c>
      <c r="D11" s="1130" t="s">
        <v>329</v>
      </c>
      <c r="E11" s="1130"/>
      <c r="F11" s="1130"/>
      <c r="G11" s="1130"/>
      <c r="H11" s="1500" t="s">
        <v>332</v>
      </c>
      <c r="I11" s="1501"/>
      <c r="J11" s="1483" t="s">
        <v>60</v>
      </c>
      <c r="K11" s="1484"/>
      <c r="L11" s="431">
        <f t="shared" si="1"/>
        <v>9749</v>
      </c>
      <c r="M11" s="444">
        <v>9749</v>
      </c>
    </row>
    <row r="12" spans="1:13" s="28" customFormat="1" ht="20.100000000000001" customHeight="1">
      <c r="A12" s="450"/>
      <c r="B12" s="432"/>
      <c r="C12" s="29"/>
      <c r="D12" s="430"/>
      <c r="E12" s="430"/>
      <c r="F12" s="430"/>
      <c r="G12" s="430"/>
      <c r="H12" s="453"/>
      <c r="I12" s="453"/>
      <c r="J12" s="416"/>
      <c r="K12" s="416"/>
      <c r="L12" s="433"/>
      <c r="M12" s="444"/>
    </row>
    <row r="13" spans="1:13" s="28" customFormat="1" ht="50.1" customHeight="1">
      <c r="A13" s="1485" t="s">
        <v>350</v>
      </c>
      <c r="B13" s="1486"/>
      <c r="C13" s="1486"/>
      <c r="D13" s="1486"/>
      <c r="E13" s="1486"/>
      <c r="F13" s="1486"/>
      <c r="G13" s="1486"/>
      <c r="H13" s="1486"/>
      <c r="I13" s="1486"/>
      <c r="J13" s="1486"/>
      <c r="K13" s="1486"/>
      <c r="L13" s="1487"/>
      <c r="M13" s="444"/>
    </row>
    <row r="14" spans="1:13" s="28" customFormat="1" ht="24.9" customHeight="1">
      <c r="A14" s="1476" t="s">
        <v>352</v>
      </c>
      <c r="B14" s="1477"/>
      <c r="C14" s="1477"/>
      <c r="D14" s="1477"/>
      <c r="E14" s="1477"/>
      <c r="F14" s="1477"/>
      <c r="G14" s="1477"/>
      <c r="H14" s="1477"/>
      <c r="I14" s="1477"/>
      <c r="J14" s="1477"/>
      <c r="K14" s="1477"/>
      <c r="L14" s="1478"/>
      <c r="M14" s="444"/>
    </row>
    <row r="15" spans="1:13" s="28" customFormat="1" ht="69.900000000000006" customHeight="1">
      <c r="A15" s="437"/>
      <c r="B15" s="1158" t="s">
        <v>343</v>
      </c>
      <c r="C15" s="1158"/>
      <c r="D15" s="1170" t="s">
        <v>333</v>
      </c>
      <c r="E15" s="1170"/>
      <c r="F15" s="1170"/>
      <c r="G15" s="1170" t="s">
        <v>338</v>
      </c>
      <c r="H15" s="1170"/>
      <c r="I15" s="1432" t="s">
        <v>60</v>
      </c>
      <c r="J15" s="1432"/>
      <c r="K15" s="1432"/>
      <c r="L15" s="431">
        <f t="shared" ref="L15:L16" si="2">ROUND(M15*Belarus*(1-$E$26),2)</f>
        <v>1210</v>
      </c>
      <c r="M15" s="444">
        <v>1210</v>
      </c>
    </row>
    <row r="16" spans="1:13" s="28" customFormat="1" ht="69.900000000000006" customHeight="1">
      <c r="A16" s="437"/>
      <c r="B16" s="1170" t="s">
        <v>344</v>
      </c>
      <c r="C16" s="1170"/>
      <c r="D16" s="1170" t="s">
        <v>334</v>
      </c>
      <c r="E16" s="1170"/>
      <c r="F16" s="1170"/>
      <c r="G16" s="1170" t="s">
        <v>339</v>
      </c>
      <c r="H16" s="1170"/>
      <c r="I16" s="1432" t="s">
        <v>60</v>
      </c>
      <c r="J16" s="1432"/>
      <c r="K16" s="1432"/>
      <c r="L16" s="725">
        <f t="shared" si="2"/>
        <v>2664</v>
      </c>
      <c r="M16" s="444">
        <v>2664</v>
      </c>
    </row>
    <row r="17" spans="1:13" s="28" customFormat="1" ht="24.9" customHeight="1">
      <c r="A17" s="1476" t="s">
        <v>351</v>
      </c>
      <c r="B17" s="1477"/>
      <c r="C17" s="1477"/>
      <c r="D17" s="1477"/>
      <c r="E17" s="1477"/>
      <c r="F17" s="1477"/>
      <c r="G17" s="1477"/>
      <c r="H17" s="1477"/>
      <c r="I17" s="1477"/>
      <c r="J17" s="1477"/>
      <c r="K17" s="1477"/>
      <c r="L17" s="1478"/>
      <c r="M17" s="444"/>
    </row>
    <row r="18" spans="1:13" s="28" customFormat="1" ht="69.900000000000006" customHeight="1">
      <c r="A18" s="437"/>
      <c r="B18" s="1170" t="s">
        <v>345</v>
      </c>
      <c r="C18" s="1432"/>
      <c r="D18" s="1170" t="s">
        <v>335</v>
      </c>
      <c r="E18" s="1170"/>
      <c r="F18" s="1170"/>
      <c r="G18" s="1170" t="s">
        <v>340</v>
      </c>
      <c r="H18" s="1170"/>
      <c r="I18" s="1432" t="s">
        <v>60</v>
      </c>
      <c r="J18" s="1432"/>
      <c r="K18" s="1432"/>
      <c r="L18" s="725">
        <f t="shared" ref="L18:L20" si="3">ROUND(M18*Belarus*(1-$E$26),2)</f>
        <v>5537</v>
      </c>
      <c r="M18" s="455">
        <v>5537</v>
      </c>
    </row>
    <row r="19" spans="1:13" s="28" customFormat="1" ht="69.900000000000006" customHeight="1">
      <c r="A19" s="437"/>
      <c r="B19" s="1170" t="s">
        <v>558</v>
      </c>
      <c r="C19" s="1170"/>
      <c r="D19" s="1170" t="s">
        <v>336</v>
      </c>
      <c r="E19" s="1170"/>
      <c r="F19" s="1170"/>
      <c r="G19" s="1170" t="s">
        <v>559</v>
      </c>
      <c r="H19" s="1170"/>
      <c r="I19" s="1432" t="s">
        <v>341</v>
      </c>
      <c r="J19" s="1432"/>
      <c r="K19" s="1432"/>
      <c r="L19" s="725">
        <f t="shared" si="3"/>
        <v>2234</v>
      </c>
      <c r="M19" s="455">
        <v>2234</v>
      </c>
    </row>
    <row r="20" spans="1:13" s="28" customFormat="1" ht="69.900000000000006" customHeight="1">
      <c r="A20" s="437"/>
      <c r="B20" s="1170" t="s">
        <v>346</v>
      </c>
      <c r="C20" s="1432"/>
      <c r="D20" s="1170" t="s">
        <v>337</v>
      </c>
      <c r="E20" s="1170"/>
      <c r="F20" s="1170"/>
      <c r="G20" s="1170" t="s">
        <v>560</v>
      </c>
      <c r="H20" s="1170"/>
      <c r="I20" s="1432" t="s">
        <v>342</v>
      </c>
      <c r="J20" s="1432"/>
      <c r="K20" s="1432"/>
      <c r="L20" s="725">
        <f t="shared" si="3"/>
        <v>3096</v>
      </c>
      <c r="M20" s="455">
        <v>3096</v>
      </c>
    </row>
    <row r="21" spans="1:13" ht="20.100000000000001" customHeight="1">
      <c r="B21" s="454"/>
      <c r="C21" s="454"/>
      <c r="D21" s="454"/>
      <c r="E21" s="454"/>
      <c r="F21" s="454"/>
      <c r="G21" s="454"/>
      <c r="H21" s="446"/>
      <c r="I21" s="446"/>
      <c r="J21" s="446"/>
      <c r="K21" s="446"/>
      <c r="L21" s="446"/>
    </row>
    <row r="22" spans="1:13" ht="24.9" customHeight="1">
      <c r="A22" s="332" t="s">
        <v>642</v>
      </c>
      <c r="H22" s="335"/>
      <c r="I22" s="335"/>
      <c r="J22" s="335"/>
      <c r="K22" s="335"/>
      <c r="L22" s="335"/>
    </row>
    <row r="23" spans="1:13" ht="24.9" customHeight="1">
      <c r="A23" s="9" t="s">
        <v>226</v>
      </c>
    </row>
    <row r="24" spans="1:13" ht="24.9" customHeight="1">
      <c r="B24" s="183"/>
      <c r="C24" s="183"/>
      <c r="D24" s="183"/>
      <c r="E24" s="183"/>
      <c r="F24" s="183"/>
      <c r="G24" s="183"/>
      <c r="H24" s="183"/>
      <c r="I24" s="183"/>
      <c r="J24" s="183"/>
      <c r="K24" s="183"/>
      <c r="L24" s="25"/>
      <c r="M24" s="47"/>
    </row>
    <row r="25" spans="1:13" ht="30">
      <c r="A25" s="45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47"/>
      <c r="M25" s="47"/>
    </row>
    <row r="26" spans="1:13" ht="67.5" customHeight="1">
      <c r="A26" s="1443" t="s">
        <v>75</v>
      </c>
      <c r="B26" s="1443"/>
      <c r="C26" s="1443"/>
      <c r="D26" s="1443"/>
      <c r="E26" s="1444">
        <v>0</v>
      </c>
      <c r="F26" s="1444"/>
      <c r="G26" s="47"/>
      <c r="H26" s="47"/>
      <c r="I26" s="47"/>
      <c r="J26" s="47"/>
      <c r="K26" s="47"/>
      <c r="L26" s="47"/>
      <c r="M26" s="64"/>
    </row>
    <row r="27" spans="1:13" ht="14.25" customHeight="1">
      <c r="A27" s="44"/>
      <c r="B27" s="44"/>
      <c r="C27" s="44"/>
      <c r="D27" s="44"/>
      <c r="E27" s="44"/>
      <c r="F27" s="44"/>
      <c r="G27" s="47"/>
      <c r="H27" s="47"/>
      <c r="I27" s="44"/>
      <c r="J27" s="44"/>
      <c r="K27" s="44"/>
      <c r="L27" s="44"/>
      <c r="M27" s="44"/>
    </row>
    <row r="28" spans="1:13" ht="18" customHeight="1">
      <c r="G28" s="25"/>
      <c r="H28" s="25"/>
    </row>
  </sheetData>
  <dataConsolidate/>
  <mergeCells count="47">
    <mergeCell ref="D2:I2"/>
    <mergeCell ref="A4:L4"/>
    <mergeCell ref="D3:G3"/>
    <mergeCell ref="H3:I3"/>
    <mergeCell ref="J3:K3"/>
    <mergeCell ref="L2:M2"/>
    <mergeCell ref="D5:G5"/>
    <mergeCell ref="H5:I5"/>
    <mergeCell ref="J5:K7"/>
    <mergeCell ref="A26:D26"/>
    <mergeCell ref="E26:F26"/>
    <mergeCell ref="D6:G6"/>
    <mergeCell ref="H6:I6"/>
    <mergeCell ref="D7:G7"/>
    <mergeCell ref="H7:I7"/>
    <mergeCell ref="A8:L8"/>
    <mergeCell ref="D9:G9"/>
    <mergeCell ref="D10:G10"/>
    <mergeCell ref="D11:G11"/>
    <mergeCell ref="H9:I9"/>
    <mergeCell ref="H10:I10"/>
    <mergeCell ref="H11:I11"/>
    <mergeCell ref="J9:K10"/>
    <mergeCell ref="J11:K11"/>
    <mergeCell ref="B15:C15"/>
    <mergeCell ref="B16:C16"/>
    <mergeCell ref="D15:F15"/>
    <mergeCell ref="D16:F16"/>
    <mergeCell ref="A14:L14"/>
    <mergeCell ref="I15:K15"/>
    <mergeCell ref="G15:H15"/>
    <mergeCell ref="A13:L13"/>
    <mergeCell ref="I19:K19"/>
    <mergeCell ref="I20:K20"/>
    <mergeCell ref="I18:K18"/>
    <mergeCell ref="I16:K16"/>
    <mergeCell ref="B19:C19"/>
    <mergeCell ref="B20:C20"/>
    <mergeCell ref="D18:F18"/>
    <mergeCell ref="D19:F19"/>
    <mergeCell ref="D20:F20"/>
    <mergeCell ref="B18:C18"/>
    <mergeCell ref="G16:H16"/>
    <mergeCell ref="G18:H18"/>
    <mergeCell ref="G19:H19"/>
    <mergeCell ref="G20:H20"/>
    <mergeCell ref="A17:L17"/>
  </mergeCells>
  <printOptions horizontalCentered="1"/>
  <pageMargins left="0" right="0" top="0" bottom="0" header="0" footer="0"/>
  <pageSetup paperSize="9" scale="42" fitToHeight="0" orientation="portrait" r:id="rId1"/>
  <headerFooter scaleWithDoc="0">
    <oddFooter>&amp;R&amp;"Arial Cyr,полужирный"&amp;8стр. &amp;P из &amp;N &amp;"Arial Cyr,обычный"&amp;A</oddFooter>
  </headerFooter>
  <drawing r:id="rId2"/>
  <legacyDrawing r:id="rId3"/>
  <oleObjects>
    <mc:AlternateContent xmlns:mc="http://schemas.openxmlformats.org/markup-compatibility/2006">
      <mc:Choice Requires="x14">
        <oleObject progId="CorelDRAW.Graphic.13" shapeId="15155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51553" r:id="rId4"/>
      </mc:Fallback>
    </mc:AlternateContent>
    <mc:AlternateContent xmlns:mc="http://schemas.openxmlformats.org/markup-compatibility/2006">
      <mc:Choice Requires="x14">
        <oleObject progId="CorelDRAW.Graphic.13" shapeId="151554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51554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12</vt:i4>
      </vt:variant>
    </vt:vector>
  </HeadingPairs>
  <TitlesOfParts>
    <vt:vector size="22" baseType="lpstr">
      <vt:lpstr>Панельные ограждения GL (стр.1)</vt:lpstr>
      <vt:lpstr>Панельные ограждения GL (стр.2)</vt:lpstr>
      <vt:lpstr>Эл-ты панельных ограждений - 1</vt:lpstr>
      <vt:lpstr>Эл-ты панельных ограждений - 2</vt:lpstr>
      <vt:lpstr>Ограждения Optima+Рулон.Сетка</vt:lpstr>
      <vt:lpstr>Модульные ограждения GL</vt:lpstr>
      <vt:lpstr>Protect+Габион+Врем+Штакетник</vt:lpstr>
      <vt:lpstr>Откатные ворота</vt:lpstr>
      <vt:lpstr>Шлагбаумы</vt:lpstr>
      <vt:lpstr>Распашные ворота и калитки</vt:lpstr>
      <vt:lpstr>'Protect+Габион+Врем+Штакетник'!Print_Area</vt:lpstr>
      <vt:lpstr>'Распашные ворота и калитки'!Print_Area</vt:lpstr>
      <vt:lpstr>'Protect+Габион+Врем+Штакетник'!Область_печати</vt:lpstr>
      <vt:lpstr>'Модульные ограждения GL'!Область_печати</vt:lpstr>
      <vt:lpstr>'Ограждения Optima+Рулон.Сетка'!Область_печати</vt:lpstr>
      <vt:lpstr>'Откатные ворота'!Область_печати</vt:lpstr>
      <vt:lpstr>'Панельные ограждения GL (стр.1)'!Область_печати</vt:lpstr>
      <vt:lpstr>'Панельные ограждения GL (стр.2)'!Область_печати</vt:lpstr>
      <vt:lpstr>'Распашные ворота и калитки'!Область_печати</vt:lpstr>
      <vt:lpstr>Шлагбаумы!Область_печати</vt:lpstr>
      <vt:lpstr>'Эл-ты панельных ограждений - 1'!Область_печати</vt:lpstr>
      <vt:lpstr>'Эл-ты панельных ограждений - 2'!Область_печати</vt:lpstr>
    </vt:vector>
  </TitlesOfParts>
  <Company>МСУЦ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Grand Line</dc:creator>
  <cp:keywords>Grand Line Ограждения</cp:keywords>
  <cp:lastModifiedBy>Vladimir Kudinov</cp:lastModifiedBy>
  <cp:lastPrinted>2018-05-14T09:52:18Z</cp:lastPrinted>
  <dcterms:created xsi:type="dcterms:W3CDTF">2012-07-09T12:54:34Z</dcterms:created>
  <dcterms:modified xsi:type="dcterms:W3CDTF">2018-06-06T11:33:11Z</dcterms:modified>
</cp:coreProperties>
</file>