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v.kudinov\Desktop\"/>
    </mc:Choice>
  </mc:AlternateContent>
  <xr:revisionPtr revIDLastSave="0" documentId="13_ncr:1_{6E66BF5F-B9E0-4DEF-9CA0-DFE876BFE5B2}" xr6:coauthVersionLast="47" xr6:coauthVersionMax="47" xr10:uidLastSave="{00000000-0000-0000-0000-000000000000}"/>
  <bookViews>
    <workbookView xWindow="-120" yWindow="480" windowWidth="29040" windowHeight="15840" tabRatio="946" xr2:uid="{00000000-000D-0000-FFFF-FFFF00000000}"/>
  </bookViews>
  <sheets>
    <sheet name="Модульные ограждения" sheetId="146" r:id="rId1"/>
    <sheet name="Панельные ограждения GL (стр.1)" sheetId="138" r:id="rId2"/>
    <sheet name="Панельные ограждения GL (стр.2)" sheetId="139" r:id="rId3"/>
    <sheet name="Эл-ты панельных ограждений - 1" sheetId="125" r:id="rId4"/>
    <sheet name="Эл-ты панельных ограждений - 2" sheetId="137" r:id="rId5"/>
    <sheet name="Ограждения Optima+Рулон.Сетка" sheetId="136" r:id="rId6"/>
    <sheet name="Protect+Газонные+Временные" sheetId="119" r:id="rId7"/>
    <sheet name="Откатные ворота" sheetId="126" r:id="rId8"/>
    <sheet name="Распашные ворота и калитки" sheetId="143" r:id="rId9"/>
  </sheets>
  <definedNames>
    <definedName name="Belarus">1</definedName>
    <definedName name="Belarus_Prof_Prem">1</definedName>
    <definedName name="Belarus_Prof_Stan">1</definedName>
    <definedName name="Print_Area" localSheetId="6">'Protect+Газонные+Временные'!$A$1:$N$57</definedName>
    <definedName name="Print_Area" localSheetId="8">'Распашные ворота и калитки'!$A$1:$Q$67</definedName>
    <definedName name="_xlnm.Print_Area" localSheetId="6">'Protect+Газонные+Временные'!$A$1:$N$34</definedName>
    <definedName name="_xlnm.Print_Area" localSheetId="0">'Модульные ограждения'!$A$1:$L$49</definedName>
    <definedName name="_xlnm.Print_Area" localSheetId="5">'Ограждения Optima+Рулон.Сетка'!$A$1:$J$67</definedName>
    <definedName name="_xlnm.Print_Area" localSheetId="7">'Откатные ворота'!$A$1:$Q$47</definedName>
    <definedName name="_xlnm.Print_Area" localSheetId="1">'Панельные ограждения GL (стр.1)'!$A$1:$M$70</definedName>
    <definedName name="_xlnm.Print_Area" localSheetId="2">'Панельные ограждения GL (стр.2)'!$A$1:$M$50</definedName>
    <definedName name="_xlnm.Print_Area" localSheetId="8">'Распашные ворота и калитки'!$A$1:$S$53</definedName>
    <definedName name="_xlnm.Print_Area" localSheetId="3">'Эл-ты панельных ограждений - 1'!$A$1:$I$74</definedName>
    <definedName name="_xlnm.Print_Area" localSheetId="4">'Эл-ты панельных ограждений - 2'!$A$1:$G$55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6" i="137" l="1"/>
  <c r="G25" i="137"/>
  <c r="G24" i="137"/>
  <c r="G23" i="137"/>
  <c r="G22" i="137"/>
  <c r="G21" i="137"/>
  <c r="J11" i="136" l="1"/>
  <c r="I11" i="136"/>
  <c r="I6" i="136" l="1"/>
  <c r="J6" i="136"/>
  <c r="I40" i="136" l="1"/>
  <c r="I38" i="136" l="1"/>
  <c r="I41" i="136" l="1"/>
  <c r="I39" i="136"/>
  <c r="I10" i="136" l="1"/>
  <c r="I8" i="136"/>
  <c r="J10" i="136"/>
  <c r="J9" i="136" s="1"/>
  <c r="J8" i="136"/>
  <c r="J7" i="136" s="1"/>
  <c r="J5" i="136"/>
  <c r="E17" i="143" l="1"/>
  <c r="E16" i="143"/>
  <c r="E15" i="143"/>
  <c r="E14" i="143"/>
  <c r="E13" i="143"/>
  <c r="F23" i="143"/>
  <c r="F34" i="143" l="1"/>
  <c r="X31" i="143"/>
  <c r="F35" i="143" s="1"/>
  <c r="G34" i="143"/>
  <c r="G33" i="143"/>
  <c r="G32" i="143"/>
  <c r="G31" i="143"/>
  <c r="G35" i="143"/>
  <c r="G23" i="143"/>
  <c r="G17" i="143"/>
  <c r="G16" i="143"/>
  <c r="G15" i="143"/>
  <c r="G14" i="143"/>
  <c r="G13" i="143"/>
  <c r="F13" i="143"/>
  <c r="F17" i="143"/>
  <c r="F16" i="143"/>
  <c r="F15" i="143"/>
  <c r="F14" i="143"/>
  <c r="F5" i="143"/>
  <c r="F31" i="143" l="1"/>
  <c r="F32" i="143"/>
  <c r="F33" i="143"/>
  <c r="N27" i="143" l="1"/>
  <c r="N26" i="143"/>
  <c r="N25" i="143"/>
  <c r="N24" i="143"/>
  <c r="N23" i="143"/>
  <c r="O23" i="143"/>
  <c r="L27" i="143"/>
  <c r="L26" i="143"/>
  <c r="L25" i="143"/>
  <c r="L24" i="143"/>
  <c r="L23" i="143"/>
  <c r="M23" i="143"/>
  <c r="J27" i="143"/>
  <c r="J26" i="143"/>
  <c r="J25" i="143"/>
  <c r="J24" i="143"/>
  <c r="J23" i="143"/>
  <c r="K23" i="143"/>
  <c r="H27" i="143"/>
  <c r="H26" i="143"/>
  <c r="H25" i="143"/>
  <c r="H24" i="143"/>
  <c r="H23" i="143"/>
  <c r="I23" i="143"/>
  <c r="F27" i="143"/>
  <c r="F26" i="143"/>
  <c r="F25" i="143"/>
  <c r="F24" i="143"/>
  <c r="O26" i="143"/>
  <c r="M26" i="143"/>
  <c r="O27" i="143"/>
  <c r="O25" i="143"/>
  <c r="O24" i="143"/>
  <c r="K27" i="143"/>
  <c r="K26" i="143"/>
  <c r="K25" i="143"/>
  <c r="K24" i="143"/>
  <c r="I26" i="143"/>
  <c r="M27" i="143"/>
  <c r="M25" i="143"/>
  <c r="M24" i="143"/>
  <c r="I25" i="143"/>
  <c r="I24" i="143"/>
  <c r="G24" i="143"/>
  <c r="I27" i="143"/>
  <c r="G27" i="143"/>
  <c r="G25" i="143"/>
  <c r="G26" i="143"/>
  <c r="E5" i="143"/>
  <c r="I23" i="126" l="1"/>
  <c r="H23" i="126"/>
  <c r="G23" i="126"/>
  <c r="F23" i="126"/>
  <c r="E23" i="126"/>
  <c r="G26" i="126"/>
  <c r="G25" i="126"/>
  <c r="G24" i="126"/>
  <c r="E26" i="126"/>
  <c r="E25" i="126"/>
  <c r="E24" i="126"/>
  <c r="Q11" i="126"/>
  <c r="P11" i="126"/>
  <c r="O11" i="126"/>
  <c r="N11" i="126"/>
  <c r="M11" i="126"/>
  <c r="L11" i="126"/>
  <c r="K11" i="126"/>
  <c r="J11" i="126"/>
  <c r="I11" i="126"/>
  <c r="H11" i="126"/>
  <c r="G11" i="126"/>
  <c r="F11" i="126"/>
  <c r="E11" i="126"/>
  <c r="Q7" i="126"/>
  <c r="P7" i="126"/>
  <c r="O7" i="126"/>
  <c r="N7" i="126"/>
  <c r="M7" i="126"/>
  <c r="L7" i="126"/>
  <c r="K7" i="126"/>
  <c r="J7" i="126"/>
  <c r="I7" i="126"/>
  <c r="H7" i="126"/>
  <c r="G7" i="126"/>
  <c r="F7" i="126"/>
  <c r="E7" i="126"/>
  <c r="Q6" i="126"/>
  <c r="P6" i="126"/>
  <c r="O6" i="126"/>
  <c r="N6" i="126"/>
  <c r="M6" i="126"/>
  <c r="L6" i="126"/>
  <c r="K6" i="126"/>
  <c r="J6" i="126"/>
  <c r="I6" i="126"/>
  <c r="H6" i="126"/>
  <c r="G6" i="126"/>
  <c r="F6" i="126"/>
  <c r="E6" i="126"/>
  <c r="Q5" i="126"/>
  <c r="P5" i="126"/>
  <c r="O5" i="126"/>
  <c r="N5" i="126"/>
  <c r="M5" i="126"/>
  <c r="L5" i="126"/>
  <c r="K5" i="126"/>
  <c r="J5" i="126"/>
  <c r="I5" i="126"/>
  <c r="H5" i="126"/>
  <c r="G5" i="126"/>
  <c r="F5" i="126"/>
  <c r="E5" i="126"/>
  <c r="E10" i="126" l="1"/>
  <c r="E9" i="126"/>
  <c r="Q10" i="126"/>
  <c r="P10" i="126"/>
  <c r="O10" i="126"/>
  <c r="N10" i="126"/>
  <c r="M10" i="126"/>
  <c r="L10" i="126"/>
  <c r="K10" i="126"/>
  <c r="J10" i="126"/>
  <c r="I10" i="126"/>
  <c r="H10" i="126"/>
  <c r="G10" i="126"/>
  <c r="F10" i="126"/>
  <c r="Q9" i="126"/>
  <c r="P9" i="126"/>
  <c r="O9" i="126"/>
  <c r="N9" i="126"/>
  <c r="M9" i="126"/>
  <c r="L9" i="126"/>
  <c r="K9" i="126"/>
  <c r="J9" i="126"/>
  <c r="I9" i="126"/>
  <c r="H9" i="126"/>
  <c r="G9" i="126"/>
  <c r="F9" i="126"/>
  <c r="Q8" i="126"/>
  <c r="P8" i="126"/>
  <c r="O8" i="126"/>
  <c r="N8" i="126"/>
  <c r="M8" i="126"/>
  <c r="L8" i="126"/>
  <c r="K8" i="126"/>
  <c r="J8" i="126"/>
  <c r="I8" i="126"/>
  <c r="H8" i="126"/>
  <c r="G8" i="126"/>
  <c r="F8" i="126"/>
  <c r="E8" i="126"/>
  <c r="G20" i="137" l="1"/>
  <c r="G19" i="137"/>
  <c r="G18" i="137"/>
  <c r="G16" i="137"/>
  <c r="E8" i="143" l="1"/>
  <c r="E7" i="143"/>
  <c r="E6" i="143"/>
  <c r="Q8" i="143"/>
  <c r="P8" i="143"/>
  <c r="O8" i="143"/>
  <c r="N8" i="143"/>
  <c r="M8" i="143"/>
  <c r="L8" i="143"/>
  <c r="K8" i="143"/>
  <c r="J8" i="143"/>
  <c r="I8" i="143"/>
  <c r="H8" i="143"/>
  <c r="G8" i="143"/>
  <c r="F8" i="143"/>
  <c r="Q7" i="143"/>
  <c r="P7" i="143"/>
  <c r="O7" i="143"/>
  <c r="N7" i="143"/>
  <c r="M7" i="143"/>
  <c r="L7" i="143"/>
  <c r="K7" i="143"/>
  <c r="J7" i="143"/>
  <c r="I7" i="143"/>
  <c r="H7" i="143"/>
  <c r="G7" i="143"/>
  <c r="F7" i="143"/>
  <c r="Q6" i="143"/>
  <c r="P6" i="143"/>
  <c r="O6" i="143"/>
  <c r="N6" i="143"/>
  <c r="M6" i="143"/>
  <c r="L6" i="143"/>
  <c r="K6" i="143"/>
  <c r="J6" i="143"/>
  <c r="I6" i="143"/>
  <c r="H6" i="143"/>
  <c r="G6" i="143"/>
  <c r="F6" i="143"/>
  <c r="Q5" i="143"/>
  <c r="P5" i="143"/>
  <c r="O5" i="143"/>
  <c r="N5" i="143"/>
  <c r="M5" i="143"/>
  <c r="L5" i="143"/>
  <c r="K5" i="143"/>
  <c r="J5" i="143"/>
  <c r="I5" i="143"/>
  <c r="H5" i="143"/>
  <c r="G5" i="143"/>
  <c r="K26" i="136" l="1"/>
  <c r="K27" i="136"/>
  <c r="M20" i="119" l="1"/>
  <c r="M19" i="146" l="1"/>
  <c r="M20" i="146"/>
  <c r="I50" i="136" l="1"/>
  <c r="I49" i="136"/>
  <c r="I48" i="136"/>
  <c r="I47" i="136"/>
  <c r="I45" i="136"/>
  <c r="I46" i="136"/>
  <c r="K18" i="136" l="1"/>
  <c r="K19" i="136"/>
  <c r="K20" i="136"/>
  <c r="K21" i="136"/>
  <c r="K22" i="136"/>
  <c r="K23" i="136"/>
  <c r="K24" i="136"/>
  <c r="K25" i="136"/>
  <c r="M24" i="146" l="1"/>
  <c r="M25" i="146"/>
  <c r="M26" i="146"/>
  <c r="M27" i="146"/>
  <c r="M23" i="146"/>
  <c r="M22" i="146"/>
  <c r="M21" i="146"/>
  <c r="F43" i="143" l="1"/>
  <c r="F42" i="143"/>
  <c r="F39" i="143"/>
  <c r="F40" i="143"/>
  <c r="F41" i="143"/>
  <c r="F44" i="143"/>
  <c r="G31" i="137" l="1"/>
  <c r="G32" i="137"/>
  <c r="G33" i="137"/>
  <c r="G34" i="137"/>
  <c r="G35" i="137"/>
  <c r="G36" i="137"/>
  <c r="G37" i="137"/>
  <c r="G38" i="137"/>
  <c r="G39" i="137"/>
  <c r="G40" i="137"/>
  <c r="G41" i="137"/>
  <c r="I9" i="136" l="1"/>
  <c r="I7" i="136"/>
  <c r="I5" i="136"/>
  <c r="M25" i="119" l="1"/>
  <c r="M24" i="119"/>
  <c r="N26" i="119"/>
  <c r="M26" i="119"/>
  <c r="G27" i="137" l="1"/>
  <c r="I27" i="136"/>
  <c r="I26" i="136"/>
  <c r="I25" i="136"/>
  <c r="I24" i="136"/>
  <c r="I23" i="136"/>
  <c r="I22" i="136"/>
  <c r="I21" i="136"/>
  <c r="I20" i="136"/>
  <c r="I18" i="136"/>
  <c r="J47" i="125"/>
  <c r="I47" i="125" s="1"/>
  <c r="J46" i="125"/>
  <c r="I46" i="125" s="1"/>
  <c r="J45" i="125"/>
  <c r="I45" i="125" s="1"/>
  <c r="J44" i="125"/>
  <c r="I44" i="125" s="1"/>
  <c r="J43" i="125"/>
  <c r="I43" i="125" s="1"/>
  <c r="N27" i="146" s="1"/>
  <c r="J42" i="125"/>
  <c r="I42" i="125" s="1"/>
  <c r="J41" i="125"/>
  <c r="I41" i="125" s="1"/>
  <c r="J40" i="125"/>
  <c r="I40" i="125" s="1"/>
  <c r="U39" i="138" s="1"/>
  <c r="J39" i="125"/>
  <c r="I39" i="125" s="1"/>
  <c r="J38" i="125"/>
  <c r="I38" i="125" s="1"/>
  <c r="J37" i="125"/>
  <c r="I37" i="125" s="1"/>
  <c r="U36" i="138" s="1"/>
  <c r="J36" i="125"/>
  <c r="I36" i="125" s="1"/>
  <c r="J35" i="125"/>
  <c r="I35" i="125" s="1"/>
  <c r="J34" i="125"/>
  <c r="I34" i="125" s="1"/>
  <c r="U33" i="139" s="1"/>
  <c r="J33" i="125"/>
  <c r="X17" i="119" s="1"/>
  <c r="J32" i="125"/>
  <c r="I32" i="125" s="1"/>
  <c r="J31" i="125"/>
  <c r="I31" i="125" s="1"/>
  <c r="J29" i="125"/>
  <c r="J28" i="125"/>
  <c r="X16" i="119" s="1"/>
  <c r="J27" i="125"/>
  <c r="I27" i="125" s="1"/>
  <c r="U27" i="138" s="1"/>
  <c r="J26" i="125"/>
  <c r="I26" i="125" s="1"/>
  <c r="J25" i="125"/>
  <c r="I25" i="125" s="1"/>
  <c r="J24" i="125"/>
  <c r="X15" i="119" s="1"/>
  <c r="J23" i="125"/>
  <c r="I23" i="125" s="1"/>
  <c r="U23" i="138" s="1"/>
  <c r="J22" i="125"/>
  <c r="I22" i="125" s="1"/>
  <c r="J21" i="125"/>
  <c r="I21" i="125" s="1"/>
  <c r="U21" i="139" s="1"/>
  <c r="J20" i="125"/>
  <c r="I20" i="125" s="1"/>
  <c r="J19" i="125"/>
  <c r="I19" i="125" s="1"/>
  <c r="J18" i="125"/>
  <c r="I18" i="125" s="1"/>
  <c r="J17" i="125"/>
  <c r="I17" i="125" s="1"/>
  <c r="U17" i="138" s="1"/>
  <c r="J16" i="125"/>
  <c r="I16" i="125" s="1"/>
  <c r="J15" i="125"/>
  <c r="I15" i="125" s="1"/>
  <c r="U15" i="138" s="1"/>
  <c r="J14" i="125"/>
  <c r="I14" i="125" s="1"/>
  <c r="J13" i="125"/>
  <c r="I13" i="125" s="1"/>
  <c r="J12" i="125"/>
  <c r="I12" i="125" s="1"/>
  <c r="J11" i="125"/>
  <c r="I11" i="125" s="1"/>
  <c r="J10" i="125"/>
  <c r="I10" i="125" s="1"/>
  <c r="J9" i="125"/>
  <c r="I9" i="125" s="1"/>
  <c r="U9" i="138" s="1"/>
  <c r="J8" i="125"/>
  <c r="I8" i="125" s="1"/>
  <c r="J7" i="125"/>
  <c r="I7" i="125" s="1"/>
  <c r="J6" i="125"/>
  <c r="I6" i="125" s="1"/>
  <c r="U6" i="139" s="1"/>
  <c r="J5" i="125"/>
  <c r="I5" i="125" s="1"/>
  <c r="U5" i="138" s="1"/>
  <c r="J4" i="125"/>
  <c r="I4" i="125" s="1"/>
  <c r="Q3" i="139"/>
  <c r="R3" i="139"/>
  <c r="S3" i="139"/>
  <c r="T3" i="139"/>
  <c r="U3" i="139"/>
  <c r="P3" i="139"/>
  <c r="N49" i="139"/>
  <c r="N21" i="139"/>
  <c r="N4" i="139"/>
  <c r="P48" i="139"/>
  <c r="Q48" i="139"/>
  <c r="S48" i="139"/>
  <c r="O49" i="139"/>
  <c r="P49" i="139"/>
  <c r="Q49" i="139"/>
  <c r="R49" i="139"/>
  <c r="S49" i="139"/>
  <c r="T49" i="139"/>
  <c r="P37" i="139"/>
  <c r="Q37" i="139"/>
  <c r="R37" i="139"/>
  <c r="S37" i="139"/>
  <c r="P38" i="139"/>
  <c r="R38" i="139"/>
  <c r="S38" i="139"/>
  <c r="O41" i="139"/>
  <c r="P41" i="139"/>
  <c r="R41" i="139"/>
  <c r="S41" i="139"/>
  <c r="T41" i="139"/>
  <c r="P42" i="139"/>
  <c r="R42" i="139"/>
  <c r="S42" i="139"/>
  <c r="O43" i="139"/>
  <c r="P43" i="139"/>
  <c r="R43" i="139"/>
  <c r="S43" i="139"/>
  <c r="T43" i="139"/>
  <c r="P44" i="139"/>
  <c r="R44" i="139"/>
  <c r="S44" i="139"/>
  <c r="P45" i="139"/>
  <c r="S45" i="139"/>
  <c r="P46" i="139"/>
  <c r="Q46" i="139"/>
  <c r="S46" i="139"/>
  <c r="P47" i="139"/>
  <c r="S47" i="139"/>
  <c r="O21" i="139"/>
  <c r="O17" i="139"/>
  <c r="O4" i="139"/>
  <c r="P36" i="139"/>
  <c r="P35" i="139"/>
  <c r="P34" i="139"/>
  <c r="P33" i="139"/>
  <c r="P32" i="139"/>
  <c r="P31" i="139"/>
  <c r="P30" i="139"/>
  <c r="P29" i="139"/>
  <c r="P28" i="139"/>
  <c r="P27" i="139"/>
  <c r="P26" i="139"/>
  <c r="P25" i="139"/>
  <c r="P24" i="139"/>
  <c r="P23" i="139"/>
  <c r="P22" i="139"/>
  <c r="P21" i="139"/>
  <c r="P20" i="139"/>
  <c r="P19" i="139"/>
  <c r="P18" i="139"/>
  <c r="P17" i="139"/>
  <c r="P16" i="139"/>
  <c r="P15" i="139"/>
  <c r="P14" i="139"/>
  <c r="P13" i="139"/>
  <c r="P12" i="139"/>
  <c r="P11" i="139"/>
  <c r="P10" i="139"/>
  <c r="P9" i="139"/>
  <c r="P8" i="139"/>
  <c r="P7" i="139"/>
  <c r="P6" i="139"/>
  <c r="P5" i="139"/>
  <c r="P4" i="139"/>
  <c r="Q35" i="139"/>
  <c r="Q34" i="139"/>
  <c r="Q32" i="139"/>
  <c r="Q25" i="139"/>
  <c r="Q15" i="139"/>
  <c r="Q13" i="139"/>
  <c r="R36" i="139"/>
  <c r="R35" i="139"/>
  <c r="R34" i="139"/>
  <c r="R33" i="139"/>
  <c r="R32" i="139"/>
  <c r="R31" i="139"/>
  <c r="R30" i="139"/>
  <c r="R29" i="139"/>
  <c r="R28" i="139"/>
  <c r="R27" i="139"/>
  <c r="R26" i="139"/>
  <c r="R25" i="139"/>
  <c r="R24" i="139"/>
  <c r="R23" i="139"/>
  <c r="R22" i="139"/>
  <c r="R21" i="139"/>
  <c r="R16" i="139"/>
  <c r="R15" i="139"/>
  <c r="R14" i="139"/>
  <c r="R13" i="139"/>
  <c r="R12" i="139"/>
  <c r="R11" i="139"/>
  <c r="R10" i="139"/>
  <c r="R9" i="139"/>
  <c r="R8" i="139"/>
  <c r="R7" i="139"/>
  <c r="R6" i="139"/>
  <c r="R5" i="139"/>
  <c r="R4" i="139"/>
  <c r="S36" i="139"/>
  <c r="S35" i="139"/>
  <c r="S34" i="139"/>
  <c r="S33" i="139"/>
  <c r="S32" i="139"/>
  <c r="S31" i="139"/>
  <c r="S30" i="139"/>
  <c r="S29" i="139"/>
  <c r="S28" i="139"/>
  <c r="S27" i="139"/>
  <c r="S26" i="139"/>
  <c r="S25" i="139"/>
  <c r="S24" i="139"/>
  <c r="S23" i="139"/>
  <c r="S22" i="139"/>
  <c r="S21" i="139"/>
  <c r="S20" i="139"/>
  <c r="S19" i="139"/>
  <c r="S18" i="139"/>
  <c r="S17" i="139"/>
  <c r="S16" i="139"/>
  <c r="S15" i="139"/>
  <c r="S14" i="139"/>
  <c r="S13" i="139"/>
  <c r="S12" i="139"/>
  <c r="S11" i="139"/>
  <c r="S10" i="139"/>
  <c r="S9" i="139"/>
  <c r="S8" i="139"/>
  <c r="S7" i="139"/>
  <c r="S6" i="139"/>
  <c r="S5" i="139"/>
  <c r="S4" i="139"/>
  <c r="T21" i="139"/>
  <c r="T17" i="139"/>
  <c r="T4" i="139"/>
  <c r="J13" i="136"/>
  <c r="I13" i="136"/>
  <c r="N46" i="138"/>
  <c r="N45" i="138"/>
  <c r="N44" i="138"/>
  <c r="N43" i="138"/>
  <c r="N42" i="138"/>
  <c r="N41" i="138"/>
  <c r="N40" i="138"/>
  <c r="N39" i="138"/>
  <c r="N38" i="138"/>
  <c r="N37" i="138"/>
  <c r="N36" i="138"/>
  <c r="N35" i="138"/>
  <c r="N34" i="138"/>
  <c r="N33" i="138"/>
  <c r="N32" i="138"/>
  <c r="N31" i="138"/>
  <c r="N30" i="138"/>
  <c r="N29" i="138"/>
  <c r="N28" i="138"/>
  <c r="N27" i="138"/>
  <c r="N26" i="138"/>
  <c r="N25" i="138"/>
  <c r="N24" i="138"/>
  <c r="N23" i="138"/>
  <c r="N22" i="138"/>
  <c r="N21" i="138"/>
  <c r="N20" i="138"/>
  <c r="N19" i="138"/>
  <c r="N18" i="138"/>
  <c r="N17" i="138"/>
  <c r="N16" i="138"/>
  <c r="N15" i="138"/>
  <c r="N14" i="138"/>
  <c r="N13" i="138"/>
  <c r="N12" i="138"/>
  <c r="N11" i="138"/>
  <c r="N10" i="138"/>
  <c r="N9" i="138"/>
  <c r="N8" i="138"/>
  <c r="N7" i="138"/>
  <c r="N6" i="138"/>
  <c r="N5" i="138"/>
  <c r="N4" i="138"/>
  <c r="O46" i="138"/>
  <c r="O45" i="138"/>
  <c r="O44" i="138"/>
  <c r="O43" i="138"/>
  <c r="O42" i="138"/>
  <c r="O41" i="138"/>
  <c r="O40" i="138"/>
  <c r="O39" i="138"/>
  <c r="O38" i="138"/>
  <c r="O37" i="138"/>
  <c r="O36" i="138"/>
  <c r="O35" i="138"/>
  <c r="O34" i="138"/>
  <c r="O33" i="138"/>
  <c r="O32" i="138"/>
  <c r="O31" i="138"/>
  <c r="O30" i="138"/>
  <c r="O29" i="138"/>
  <c r="O28" i="138"/>
  <c r="O27" i="138"/>
  <c r="O26" i="138"/>
  <c r="O25" i="138"/>
  <c r="O24" i="138"/>
  <c r="O23" i="138"/>
  <c r="O22" i="138"/>
  <c r="O21" i="138"/>
  <c r="O20" i="138"/>
  <c r="O19" i="138"/>
  <c r="O18" i="138"/>
  <c r="O17" i="138"/>
  <c r="O16" i="138"/>
  <c r="O15" i="138"/>
  <c r="O14" i="138"/>
  <c r="O13" i="138"/>
  <c r="O12" i="138"/>
  <c r="O11" i="138"/>
  <c r="O10" i="138"/>
  <c r="O9" i="138"/>
  <c r="O8" i="138"/>
  <c r="O7" i="138"/>
  <c r="O6" i="138"/>
  <c r="O5" i="138"/>
  <c r="O4" i="138"/>
  <c r="T46" i="138"/>
  <c r="T45" i="138"/>
  <c r="T44" i="138"/>
  <c r="T43" i="138"/>
  <c r="T42" i="138"/>
  <c r="T41" i="138"/>
  <c r="T40" i="138"/>
  <c r="T39" i="138"/>
  <c r="T38" i="138"/>
  <c r="T37" i="138"/>
  <c r="T36" i="138"/>
  <c r="T35" i="138"/>
  <c r="T34" i="138"/>
  <c r="T33" i="138"/>
  <c r="T32" i="138"/>
  <c r="T31" i="138"/>
  <c r="T30" i="138"/>
  <c r="T29" i="138"/>
  <c r="T28" i="138"/>
  <c r="T27" i="138"/>
  <c r="T26" i="138"/>
  <c r="T25" i="138"/>
  <c r="T24" i="138"/>
  <c r="T23" i="138"/>
  <c r="T22" i="138"/>
  <c r="T21" i="138"/>
  <c r="T20" i="138"/>
  <c r="T19" i="138"/>
  <c r="T18" i="138"/>
  <c r="T17" i="138"/>
  <c r="T16" i="138"/>
  <c r="T15" i="138"/>
  <c r="T14" i="138"/>
  <c r="T13" i="138"/>
  <c r="T12" i="138"/>
  <c r="T11" i="138"/>
  <c r="T10" i="138"/>
  <c r="T9" i="138"/>
  <c r="T8" i="138"/>
  <c r="T7" i="138"/>
  <c r="T6" i="138"/>
  <c r="T5" i="138"/>
  <c r="T4" i="138"/>
  <c r="S46" i="138"/>
  <c r="S45" i="138"/>
  <c r="S44" i="138"/>
  <c r="S43" i="138"/>
  <c r="S42" i="138"/>
  <c r="S41" i="138"/>
  <c r="S40" i="138"/>
  <c r="S39" i="138"/>
  <c r="S38" i="138"/>
  <c r="S37" i="138"/>
  <c r="S36" i="138"/>
  <c r="S35" i="138"/>
  <c r="S34" i="138"/>
  <c r="S33" i="138"/>
  <c r="S32" i="138"/>
  <c r="S31" i="138"/>
  <c r="S30" i="138"/>
  <c r="S29" i="138"/>
  <c r="S28" i="138"/>
  <c r="S27" i="138"/>
  <c r="S26" i="138"/>
  <c r="S25" i="138"/>
  <c r="S24" i="138"/>
  <c r="S23" i="138"/>
  <c r="S22" i="138"/>
  <c r="S21" i="138"/>
  <c r="S20" i="138"/>
  <c r="S19" i="138"/>
  <c r="S18" i="138"/>
  <c r="S17" i="138"/>
  <c r="S16" i="138"/>
  <c r="S15" i="138"/>
  <c r="S14" i="138"/>
  <c r="S13" i="138"/>
  <c r="S12" i="138"/>
  <c r="S11" i="138"/>
  <c r="S10" i="138"/>
  <c r="S9" i="138"/>
  <c r="S8" i="138"/>
  <c r="S7" i="138"/>
  <c r="S6" i="138"/>
  <c r="S5" i="138"/>
  <c r="S4" i="138"/>
  <c r="R46" i="138"/>
  <c r="R45" i="138"/>
  <c r="R44" i="138"/>
  <c r="R43" i="138"/>
  <c r="R42" i="138"/>
  <c r="R41" i="138"/>
  <c r="R40" i="138"/>
  <c r="R39" i="138"/>
  <c r="R38" i="138"/>
  <c r="R37" i="138"/>
  <c r="R36" i="138"/>
  <c r="R35" i="138"/>
  <c r="R34" i="138"/>
  <c r="R33" i="138"/>
  <c r="R32" i="138"/>
  <c r="R31" i="138"/>
  <c r="R30" i="138"/>
  <c r="R29" i="138"/>
  <c r="R28" i="138"/>
  <c r="R27" i="138"/>
  <c r="R26" i="138"/>
  <c r="R25" i="138"/>
  <c r="R24" i="138"/>
  <c r="R23" i="138"/>
  <c r="R22" i="138"/>
  <c r="R21" i="138"/>
  <c r="R20" i="138"/>
  <c r="R19" i="138"/>
  <c r="R18" i="138"/>
  <c r="R17" i="138"/>
  <c r="R16" i="138"/>
  <c r="R15" i="138"/>
  <c r="R14" i="138"/>
  <c r="R13" i="138"/>
  <c r="R12" i="138"/>
  <c r="R11" i="138"/>
  <c r="R10" i="138"/>
  <c r="R9" i="138"/>
  <c r="R8" i="138"/>
  <c r="R7" i="138"/>
  <c r="R6" i="138"/>
  <c r="R5" i="138"/>
  <c r="R4" i="138"/>
  <c r="Q46" i="138"/>
  <c r="Q45" i="138"/>
  <c r="Q44" i="138"/>
  <c r="Q43" i="138"/>
  <c r="Q42" i="138"/>
  <c r="Q41" i="138"/>
  <c r="Q40" i="138"/>
  <c r="Q39" i="138"/>
  <c r="Q38" i="138"/>
  <c r="Q37" i="138"/>
  <c r="Q36" i="138"/>
  <c r="Q35" i="138"/>
  <c r="Q34" i="138"/>
  <c r="Q33" i="138"/>
  <c r="Q32" i="138"/>
  <c r="Q31" i="138"/>
  <c r="Q30" i="138"/>
  <c r="Q29" i="138"/>
  <c r="Q28" i="138"/>
  <c r="Q27" i="138"/>
  <c r="Q26" i="138"/>
  <c r="Q25" i="138"/>
  <c r="Q24" i="138"/>
  <c r="Q23" i="138"/>
  <c r="Q22" i="138"/>
  <c r="Q21" i="138"/>
  <c r="Q20" i="138"/>
  <c r="Q19" i="138"/>
  <c r="Q18" i="138"/>
  <c r="Q17" i="138"/>
  <c r="Q16" i="138"/>
  <c r="Q15" i="138"/>
  <c r="Q14" i="138"/>
  <c r="Q13" i="138"/>
  <c r="Q12" i="138"/>
  <c r="Q11" i="138"/>
  <c r="Q10" i="138"/>
  <c r="Q9" i="138"/>
  <c r="Q8" i="138"/>
  <c r="Q7" i="138"/>
  <c r="Q6" i="138"/>
  <c r="Q5" i="138"/>
  <c r="Q4" i="138"/>
  <c r="P46" i="138"/>
  <c r="P45" i="138"/>
  <c r="P44" i="138"/>
  <c r="P43" i="138"/>
  <c r="P42" i="138"/>
  <c r="P41" i="138"/>
  <c r="P40" i="138"/>
  <c r="P39" i="138"/>
  <c r="P38" i="138"/>
  <c r="P37" i="138"/>
  <c r="P36" i="138"/>
  <c r="P35" i="138"/>
  <c r="P34" i="138"/>
  <c r="P33" i="138"/>
  <c r="P32" i="138"/>
  <c r="P31" i="138"/>
  <c r="P30" i="138"/>
  <c r="P29" i="138"/>
  <c r="P28" i="138"/>
  <c r="P27" i="138"/>
  <c r="P26" i="138"/>
  <c r="P25" i="138"/>
  <c r="P24" i="138"/>
  <c r="P23" i="138"/>
  <c r="P22" i="138"/>
  <c r="P21" i="138"/>
  <c r="P20" i="138"/>
  <c r="P19" i="138"/>
  <c r="P18" i="138"/>
  <c r="P17" i="138"/>
  <c r="P16" i="138"/>
  <c r="P15" i="138"/>
  <c r="P14" i="138"/>
  <c r="P13" i="138"/>
  <c r="P12" i="138"/>
  <c r="P11" i="138"/>
  <c r="P10" i="138"/>
  <c r="P9" i="138"/>
  <c r="P8" i="138"/>
  <c r="P7" i="138"/>
  <c r="P6" i="138"/>
  <c r="P5" i="138"/>
  <c r="P4" i="138"/>
  <c r="H32" i="138"/>
  <c r="G32" i="138"/>
  <c r="I54" i="125"/>
  <c r="H10" i="139"/>
  <c r="G10" i="139"/>
  <c r="H30" i="138"/>
  <c r="G30" i="138"/>
  <c r="H28" i="138"/>
  <c r="G28" i="138"/>
  <c r="H27" i="138"/>
  <c r="G27" i="138"/>
  <c r="G15" i="137"/>
  <c r="G14" i="137"/>
  <c r="I63" i="125"/>
  <c r="I62" i="125"/>
  <c r="I61" i="125"/>
  <c r="I60" i="125"/>
  <c r="S32" i="143"/>
  <c r="I14" i="136"/>
  <c r="J14" i="136"/>
  <c r="J12" i="136"/>
  <c r="I12" i="136"/>
  <c r="H30" i="139"/>
  <c r="G30" i="139"/>
  <c r="H29" i="139"/>
  <c r="G29" i="139"/>
  <c r="H28" i="139"/>
  <c r="G28" i="139"/>
  <c r="H27" i="139"/>
  <c r="G27" i="139"/>
  <c r="H26" i="139"/>
  <c r="G26" i="139"/>
  <c r="H25" i="139"/>
  <c r="G25" i="139"/>
  <c r="H24" i="139"/>
  <c r="G24" i="139"/>
  <c r="H23" i="139"/>
  <c r="G23" i="139"/>
  <c r="H22" i="139"/>
  <c r="G22" i="139"/>
  <c r="H21" i="139"/>
  <c r="G21" i="139"/>
  <c r="H20" i="139"/>
  <c r="G20" i="139"/>
  <c r="H19" i="139"/>
  <c r="G19" i="139"/>
  <c r="H18" i="139"/>
  <c r="G18" i="139"/>
  <c r="H17" i="139"/>
  <c r="G17" i="139"/>
  <c r="H16" i="139"/>
  <c r="G16" i="139"/>
  <c r="H15" i="139"/>
  <c r="G15" i="139"/>
  <c r="H14" i="139"/>
  <c r="G14" i="139"/>
  <c r="H13" i="139"/>
  <c r="G13" i="139"/>
  <c r="H12" i="139"/>
  <c r="G12" i="139"/>
  <c r="H11" i="139"/>
  <c r="G11" i="139"/>
  <c r="H9" i="139"/>
  <c r="G9" i="139"/>
  <c r="H8" i="139"/>
  <c r="G8" i="139"/>
  <c r="H7" i="139"/>
  <c r="G7" i="139"/>
  <c r="H6" i="139"/>
  <c r="G6" i="139"/>
  <c r="H5" i="139"/>
  <c r="G5" i="139"/>
  <c r="G6" i="138"/>
  <c r="M21" i="119"/>
  <c r="G5" i="138"/>
  <c r="H51" i="138"/>
  <c r="G51" i="138"/>
  <c r="H50" i="138"/>
  <c r="G50" i="138"/>
  <c r="H49" i="138"/>
  <c r="G49" i="138"/>
  <c r="H48" i="138"/>
  <c r="G48" i="138"/>
  <c r="H47" i="138"/>
  <c r="G47" i="138"/>
  <c r="H46" i="138"/>
  <c r="G46" i="138"/>
  <c r="H45" i="138"/>
  <c r="G45" i="138"/>
  <c r="H44" i="138"/>
  <c r="G44" i="138"/>
  <c r="H43" i="138"/>
  <c r="G43" i="138"/>
  <c r="H42" i="138"/>
  <c r="G42" i="138"/>
  <c r="H41" i="138"/>
  <c r="G41" i="138"/>
  <c r="H40" i="138"/>
  <c r="G40" i="138"/>
  <c r="H39" i="138"/>
  <c r="G39" i="138"/>
  <c r="H38" i="138"/>
  <c r="G38" i="138"/>
  <c r="H37" i="138"/>
  <c r="G37" i="138"/>
  <c r="H36" i="138"/>
  <c r="G36" i="138"/>
  <c r="H35" i="138"/>
  <c r="G35" i="138"/>
  <c r="H34" i="138"/>
  <c r="G34" i="138"/>
  <c r="H33" i="138"/>
  <c r="G33" i="138"/>
  <c r="H31" i="138"/>
  <c r="G31" i="138"/>
  <c r="H29" i="138"/>
  <c r="G29" i="138"/>
  <c r="H26" i="138"/>
  <c r="G26" i="138"/>
  <c r="H25" i="138"/>
  <c r="G25" i="138"/>
  <c r="H24" i="138"/>
  <c r="X10" i="119" s="1"/>
  <c r="G24" i="138"/>
  <c r="H23" i="138"/>
  <c r="G23" i="138"/>
  <c r="H22" i="138"/>
  <c r="G22" i="138"/>
  <c r="H21" i="138"/>
  <c r="G21" i="138"/>
  <c r="H20" i="138"/>
  <c r="G20" i="138"/>
  <c r="H19" i="138"/>
  <c r="G19" i="138"/>
  <c r="H18" i="138"/>
  <c r="G18" i="138"/>
  <c r="H17" i="138"/>
  <c r="G17" i="138"/>
  <c r="H16" i="138"/>
  <c r="G16" i="138"/>
  <c r="H15" i="138"/>
  <c r="G15" i="138"/>
  <c r="L15" i="138" s="1"/>
  <c r="H14" i="138"/>
  <c r="G14" i="138"/>
  <c r="H13" i="138"/>
  <c r="G13" i="138"/>
  <c r="H12" i="138"/>
  <c r="G12" i="138"/>
  <c r="L12" i="138" s="1"/>
  <c r="H11" i="138"/>
  <c r="G11" i="138"/>
  <c r="H10" i="138"/>
  <c r="G10" i="138"/>
  <c r="H9" i="138"/>
  <c r="G9" i="138"/>
  <c r="H8" i="138"/>
  <c r="G8" i="138"/>
  <c r="H7" i="138"/>
  <c r="X9" i="119" s="1"/>
  <c r="G7" i="138"/>
  <c r="H6" i="138"/>
  <c r="H5" i="138"/>
  <c r="V12" i="119"/>
  <c r="T12" i="119"/>
  <c r="U12" i="119"/>
  <c r="W12" i="119"/>
  <c r="S12" i="119"/>
  <c r="I38" i="146"/>
  <c r="I39" i="146"/>
  <c r="I40" i="146"/>
  <c r="I41" i="146"/>
  <c r="I22" i="146"/>
  <c r="I20" i="146"/>
  <c r="X12" i="119" s="1"/>
  <c r="I34" i="146"/>
  <c r="X7" i="119"/>
  <c r="X6" i="119"/>
  <c r="X5" i="119"/>
  <c r="T7" i="119"/>
  <c r="U7" i="119"/>
  <c r="V7" i="119"/>
  <c r="W7" i="119"/>
  <c r="S7" i="119"/>
  <c r="T6" i="119"/>
  <c r="U6" i="119"/>
  <c r="V6" i="119"/>
  <c r="W6" i="119"/>
  <c r="S6" i="119"/>
  <c r="W5" i="119"/>
  <c r="U5" i="119"/>
  <c r="S5" i="119"/>
  <c r="V5" i="119"/>
  <c r="T5" i="119"/>
  <c r="I19" i="146"/>
  <c r="I21" i="146"/>
  <c r="I37" i="146"/>
  <c r="I36" i="146"/>
  <c r="I35" i="146"/>
  <c r="I33" i="146"/>
  <c r="I32" i="146"/>
  <c r="I31" i="146"/>
  <c r="I30" i="146"/>
  <c r="I29" i="146"/>
  <c r="I27" i="146"/>
  <c r="I26" i="146"/>
  <c r="I25" i="146"/>
  <c r="I24" i="146"/>
  <c r="I23" i="146"/>
  <c r="I18" i="146"/>
  <c r="I17" i="146"/>
  <c r="Q33" i="126"/>
  <c r="I57" i="125"/>
  <c r="X18" i="119"/>
  <c r="X14" i="119"/>
  <c r="S35" i="143"/>
  <c r="L52" i="143"/>
  <c r="L51" i="143"/>
  <c r="L50" i="143"/>
  <c r="L49" i="143"/>
  <c r="L48" i="143"/>
  <c r="F48" i="143"/>
  <c r="F51" i="143"/>
  <c r="S30" i="143"/>
  <c r="S41" i="143"/>
  <c r="S38" i="143"/>
  <c r="Q18" i="143"/>
  <c r="Q17" i="143"/>
  <c r="Q16" i="143"/>
  <c r="Q15" i="143"/>
  <c r="Q14" i="143"/>
  <c r="Q13" i="143"/>
  <c r="Q12" i="143"/>
  <c r="Q11" i="143"/>
  <c r="F17" i="126"/>
  <c r="F16" i="126"/>
  <c r="F15" i="126"/>
  <c r="E17" i="126"/>
  <c r="E16" i="126"/>
  <c r="E15" i="126"/>
  <c r="J5" i="119"/>
  <c r="G43" i="137"/>
  <c r="G42" i="137"/>
  <c r="G28" i="137"/>
  <c r="M22" i="119"/>
  <c r="Q41" i="126"/>
  <c r="Q38" i="126"/>
  <c r="Q35" i="126"/>
  <c r="Q31" i="126"/>
  <c r="Q30" i="126"/>
  <c r="Q28" i="126"/>
  <c r="K34" i="126"/>
  <c r="I34" i="126"/>
  <c r="K30" i="126"/>
  <c r="I30" i="126"/>
  <c r="I54" i="136"/>
  <c r="I53" i="136"/>
  <c r="I52" i="136"/>
  <c r="I51" i="136"/>
  <c r="S18" i="119"/>
  <c r="I59" i="125"/>
  <c r="M16" i="119"/>
  <c r="N16" i="119"/>
  <c r="M23" i="119"/>
  <c r="M19" i="119"/>
  <c r="N18" i="119"/>
  <c r="N17" i="119"/>
  <c r="J7" i="119"/>
  <c r="J6" i="119"/>
  <c r="I55" i="136"/>
  <c r="I33" i="136"/>
  <c r="I31" i="136"/>
  <c r="I30" i="136"/>
  <c r="I28" i="136"/>
  <c r="I19" i="136"/>
  <c r="G30" i="137"/>
  <c r="G29" i="137"/>
  <c r="G13" i="137"/>
  <c r="G12" i="137"/>
  <c r="G11" i="137"/>
  <c r="G10" i="137"/>
  <c r="G9" i="137"/>
  <c r="G8" i="137"/>
  <c r="G7" i="137"/>
  <c r="G6" i="137"/>
  <c r="G5" i="137"/>
  <c r="G4" i="137"/>
  <c r="I58" i="125"/>
  <c r="I56" i="125"/>
  <c r="I55" i="125"/>
  <c r="I53" i="125"/>
  <c r="I52" i="125"/>
  <c r="I51" i="125"/>
  <c r="I50" i="125"/>
  <c r="I49" i="125"/>
  <c r="I48" i="125"/>
  <c r="U47" i="138" s="1"/>
  <c r="T11" i="119"/>
  <c r="U11" i="119"/>
  <c r="S10" i="119"/>
  <c r="S9" i="119"/>
  <c r="U14" i="119"/>
  <c r="V14" i="119"/>
  <c r="I38" i="126" l="1"/>
  <c r="U49" i="139"/>
  <c r="X11" i="119"/>
  <c r="W14" i="119"/>
  <c r="U41" i="138"/>
  <c r="N26" i="146"/>
  <c r="I14" i="146" s="1"/>
  <c r="I29" i="125"/>
  <c r="U29" i="138" s="1"/>
  <c r="J30" i="125"/>
  <c r="I30" i="125" s="1"/>
  <c r="K5" i="119"/>
  <c r="K6" i="119"/>
  <c r="K7" i="119"/>
  <c r="I24" i="125"/>
  <c r="U24" i="139" s="1"/>
  <c r="U35" i="138"/>
  <c r="N25" i="146"/>
  <c r="L8" i="146" s="1"/>
  <c r="X19" i="119"/>
  <c r="X13" i="119"/>
  <c r="M13" i="119" s="1"/>
  <c r="U25" i="138"/>
  <c r="M7" i="138" s="1"/>
  <c r="U25" i="139"/>
  <c r="M5" i="139" s="1"/>
  <c r="U21" i="138"/>
  <c r="U13" i="138"/>
  <c r="L30" i="138" s="1"/>
  <c r="U13" i="139"/>
  <c r="L10" i="139" s="1"/>
  <c r="U31" i="139"/>
  <c r="U31" i="138"/>
  <c r="M29" i="138" s="1"/>
  <c r="U41" i="139"/>
  <c r="U23" i="139"/>
  <c r="I33" i="125"/>
  <c r="N24" i="146" s="1"/>
  <c r="K8" i="146" s="1"/>
  <c r="K11" i="146"/>
  <c r="M10" i="119"/>
  <c r="M11" i="119"/>
  <c r="M6" i="138"/>
  <c r="M38" i="138"/>
  <c r="U43" i="138"/>
  <c r="U45" i="139"/>
  <c r="U47" i="139"/>
  <c r="U45" i="138"/>
  <c r="U24" i="138"/>
  <c r="U43" i="139"/>
  <c r="I28" i="125"/>
  <c r="N23" i="146" s="1"/>
  <c r="U11" i="139"/>
  <c r="U11" i="138"/>
  <c r="L13" i="138" s="1"/>
  <c r="U19" i="138"/>
  <c r="U19" i="139"/>
  <c r="U17" i="139"/>
  <c r="I13" i="146"/>
  <c r="I12" i="146"/>
  <c r="I11" i="146"/>
  <c r="M17" i="119"/>
  <c r="L10" i="138"/>
  <c r="L27" i="138"/>
  <c r="L42" i="138"/>
  <c r="U8" i="139"/>
  <c r="U8" i="138"/>
  <c r="U22" i="138"/>
  <c r="M5" i="138" s="1"/>
  <c r="U22" i="139"/>
  <c r="U29" i="139"/>
  <c r="U38" i="139"/>
  <c r="M27" i="139" s="1"/>
  <c r="U38" i="138"/>
  <c r="M35" i="138" s="1"/>
  <c r="U40" i="138"/>
  <c r="U42" i="139"/>
  <c r="U42" i="138"/>
  <c r="U44" i="139"/>
  <c r="L6" i="138"/>
  <c r="L38" i="138"/>
  <c r="L23" i="138"/>
  <c r="M9" i="138"/>
  <c r="M26" i="138"/>
  <c r="U4" i="139"/>
  <c r="U4" i="138"/>
  <c r="U30" i="138"/>
  <c r="M43" i="138" s="1"/>
  <c r="U30" i="139"/>
  <c r="U37" i="138"/>
  <c r="M47" i="138" s="1"/>
  <c r="U37" i="139"/>
  <c r="M12" i="139" s="1"/>
  <c r="M41" i="138"/>
  <c r="M23" i="138"/>
  <c r="U5" i="139"/>
  <c r="U6" i="138"/>
  <c r="L24" i="138" s="1"/>
  <c r="U36" i="139"/>
  <c r="U35" i="139"/>
  <c r="U27" i="139"/>
  <c r="M20" i="139" s="1"/>
  <c r="U9" i="139"/>
  <c r="L8" i="139" s="1"/>
  <c r="J8" i="146"/>
  <c r="I8" i="146"/>
  <c r="K13" i="146"/>
  <c r="K12" i="146"/>
  <c r="L5" i="139"/>
  <c r="L18" i="139"/>
  <c r="U7" i="138"/>
  <c r="U7" i="139"/>
  <c r="U10" i="139"/>
  <c r="U10" i="138"/>
  <c r="U12" i="138"/>
  <c r="U12" i="139"/>
  <c r="U14" i="138"/>
  <c r="U14" i="139"/>
  <c r="L17" i="138"/>
  <c r="L47" i="138"/>
  <c r="L46" i="138"/>
  <c r="L32" i="138"/>
  <c r="L31" i="138"/>
  <c r="L16" i="138"/>
  <c r="U15" i="139"/>
  <c r="U16" i="138"/>
  <c r="U16" i="139"/>
  <c r="L16" i="139" s="1"/>
  <c r="U18" i="139"/>
  <c r="U18" i="138"/>
  <c r="L50" i="138" s="1"/>
  <c r="U20" i="138"/>
  <c r="U20" i="139"/>
  <c r="U26" i="138"/>
  <c r="U26" i="139"/>
  <c r="U33" i="138"/>
  <c r="U34" i="139"/>
  <c r="U34" i="138"/>
  <c r="U44" i="138"/>
  <c r="U46" i="139"/>
  <c r="U48" i="139"/>
  <c r="U46" i="138"/>
  <c r="M12" i="119" l="1"/>
  <c r="M16" i="139"/>
  <c r="M29" i="139"/>
  <c r="K14" i="146"/>
  <c r="L30" i="139"/>
  <c r="L17" i="139"/>
  <c r="M10" i="138"/>
  <c r="M42" i="138"/>
  <c r="M39" i="138"/>
  <c r="L23" i="139"/>
  <c r="M13" i="139"/>
  <c r="M26" i="139"/>
  <c r="M44" i="138"/>
  <c r="M24" i="138"/>
  <c r="M11" i="139"/>
  <c r="M15" i="139"/>
  <c r="M14" i="139"/>
  <c r="M28" i="139"/>
  <c r="M27" i="138"/>
  <c r="M13" i="138"/>
  <c r="M18" i="139"/>
  <c r="L45" i="138"/>
  <c r="L14" i="138"/>
  <c r="M7" i="139"/>
  <c r="L44" i="138"/>
  <c r="L29" i="138"/>
  <c r="U32" i="139"/>
  <c r="U32" i="138"/>
  <c r="M16" i="138"/>
  <c r="M34" i="138"/>
  <c r="M28" i="138"/>
  <c r="M17" i="138"/>
  <c r="M32" i="138"/>
  <c r="M11" i="138"/>
  <c r="U28" i="139"/>
  <c r="U28" i="138"/>
  <c r="M20" i="138"/>
  <c r="M18" i="138"/>
  <c r="M48" i="138"/>
  <c r="M19" i="138"/>
  <c r="M8" i="139"/>
  <c r="M21" i="139"/>
  <c r="L26" i="138"/>
  <c r="L9" i="138"/>
  <c r="L41" i="138"/>
  <c r="M31" i="138"/>
  <c r="M46" i="138"/>
  <c r="M33" i="138"/>
  <c r="M12" i="138"/>
  <c r="L21" i="139"/>
  <c r="L7" i="138"/>
  <c r="L39" i="138"/>
  <c r="M49" i="138"/>
  <c r="M24" i="139"/>
  <c r="M25" i="139"/>
  <c r="M9" i="139"/>
  <c r="M22" i="139"/>
  <c r="L5" i="138"/>
  <c r="L37" i="138"/>
  <c r="L22" i="138"/>
  <c r="M37" i="138"/>
  <c r="M22" i="138"/>
  <c r="L20" i="139"/>
  <c r="L7" i="139"/>
  <c r="L19" i="139"/>
  <c r="L6" i="139"/>
  <c r="L40" i="138"/>
  <c r="L25" i="138"/>
  <c r="L8" i="138"/>
  <c r="L11" i="138"/>
  <c r="L43" i="138"/>
  <c r="L28" i="138"/>
  <c r="L9" i="139"/>
  <c r="L22" i="139"/>
  <c r="L11" i="139"/>
  <c r="L12" i="139"/>
  <c r="L24" i="139"/>
  <c r="L25" i="139"/>
  <c r="L14" i="139"/>
  <c r="L27" i="139"/>
  <c r="L26" i="139"/>
  <c r="L15" i="139"/>
  <c r="L13" i="139"/>
  <c r="L29" i="139"/>
  <c r="L28" i="139"/>
  <c r="L49" i="138"/>
  <c r="L18" i="138"/>
  <c r="L20" i="138"/>
  <c r="L33" i="138"/>
  <c r="L48" i="138"/>
  <c r="L35" i="138"/>
  <c r="L34" i="138"/>
  <c r="L19" i="138"/>
  <c r="L36" i="138"/>
  <c r="L21" i="138"/>
  <c r="L51" i="138"/>
  <c r="M6" i="139"/>
  <c r="M19" i="139"/>
  <c r="M25" i="138"/>
  <c r="M8" i="138"/>
  <c r="M40" i="138"/>
  <c r="M45" i="138"/>
  <c r="M14" i="138"/>
  <c r="M30" i="138"/>
  <c r="M15" i="138"/>
  <c r="M10" i="139"/>
  <c r="M23" i="139"/>
  <c r="M51" i="138"/>
  <c r="M50" i="138"/>
  <c r="M36" i="138"/>
  <c r="M21" i="138"/>
  <c r="M17" i="139"/>
  <c r="M30" i="139"/>
</calcChain>
</file>

<file path=xl/sharedStrings.xml><?xml version="1.0" encoding="utf-8"?>
<sst xmlns="http://schemas.openxmlformats.org/spreadsheetml/2006/main" count="1100" uniqueCount="634">
  <si>
    <t>Отсутствует</t>
  </si>
  <si>
    <t>При заказе  Панелей с ячейкой 100/150/200*60 к стоимости Панелей с ячейкой 100/150/200*55 применяется коэффициент 0,95</t>
  </si>
  <si>
    <t xml:space="preserve">Крепление скоба Medium винт М6х30 </t>
  </si>
  <si>
    <t>90*55*1,6</t>
  </si>
  <si>
    <t>При заказе  Панелей с ячейкой 100*55 к стоимости Панелей с ячейкой 200*55 применяется коэффициент 1,20</t>
  </si>
  <si>
    <t>При заказе  Панелей с ячейкой 150*55 к стоимости Панелей с ячейкой 200*55 применяется коэффициент 1,10</t>
  </si>
  <si>
    <t>Коэффициенты применяются в последовательности от большего к меньшему</t>
  </si>
  <si>
    <r>
      <t xml:space="preserve">Фиксатор проволоки в наконечнике
</t>
    </r>
    <r>
      <rPr>
        <sz val="16"/>
        <rFont val="Arial"/>
        <family val="2"/>
        <charset val="204"/>
      </rPr>
      <t>(скоба + болт М6*40 + гайка М6)</t>
    </r>
  </si>
  <si>
    <t>Анкер М12*120 
для крепления столба с фланцем к бетонному основанию</t>
  </si>
  <si>
    <t>Болт М12*100 + шайба + гайка
для крепления столба к винтовой опоре с фланцем</t>
  </si>
  <si>
    <t>оцинкованные</t>
  </si>
  <si>
    <t>62*55*1,4</t>
  </si>
  <si>
    <t>62*55*1500</t>
  </si>
  <si>
    <t>Панель 
PROFI</t>
  </si>
  <si>
    <t>Ваша скидка</t>
  </si>
  <si>
    <t>оцинкованная</t>
  </si>
  <si>
    <t>оцинкованный  / с полимерным покрытием</t>
  </si>
  <si>
    <t>оцинкованный</t>
  </si>
  <si>
    <t>Комплект: Замок для панельных откатных ворот</t>
  </si>
  <si>
    <t>80*80*2,0</t>
  </si>
  <si>
    <t>1,5/2,5</t>
  </si>
  <si>
    <t>скрыть</t>
  </si>
  <si>
    <t>труба 40х20</t>
  </si>
  <si>
    <t>столб 62х55</t>
  </si>
  <si>
    <t>работы по сварке панель Medium + труба 40х20</t>
  </si>
  <si>
    <t>работы по сварке панель Profi + труба 40х20</t>
  </si>
  <si>
    <t xml:space="preserve"> Cтолб + заглушка</t>
  </si>
  <si>
    <r>
      <t xml:space="preserve">Штрих-корректоры
</t>
    </r>
    <r>
      <rPr>
        <sz val="16"/>
        <rFont val="Arial"/>
        <family val="2"/>
        <charset val="204"/>
      </rPr>
      <t>используется для реставрации полимерного покрытия</t>
    </r>
  </si>
  <si>
    <t>20 мл</t>
  </si>
  <si>
    <t>Вес, кг/шт.</t>
  </si>
  <si>
    <t>62*55</t>
  </si>
  <si>
    <t>Комплектация</t>
  </si>
  <si>
    <t>Панель MEDIUM</t>
  </si>
  <si>
    <t>Газонные и тротуарные ограждения</t>
  </si>
  <si>
    <t>в бухте 10 погонных метров</t>
  </si>
  <si>
    <t>полиэстер двс</t>
  </si>
  <si>
    <t>Цена, руб.</t>
  </si>
  <si>
    <t>-</t>
  </si>
  <si>
    <t>Комплект откатных ворот</t>
  </si>
  <si>
    <t>Комплект для автоматизации откатных ворот</t>
  </si>
  <si>
    <t>Protect**</t>
  </si>
  <si>
    <t>Наименование Откатных ворот</t>
  </si>
  <si>
    <t>Заполнение</t>
  </si>
  <si>
    <t>Profi**</t>
  </si>
  <si>
    <t>Панель Profi</t>
  </si>
  <si>
    <t>Профильная труба 40*20</t>
  </si>
  <si>
    <t>Цены указаны на стандартные цвета. Возможно исполнение в других цветах стоимость по согласованию.</t>
  </si>
  <si>
    <t>Ваша Скидка</t>
  </si>
  <si>
    <t>Покрытие</t>
  </si>
  <si>
    <t>860*1600</t>
  </si>
  <si>
    <t>Планка притворная для навесного замка</t>
  </si>
  <si>
    <t>Высота/ Ширина,             м</t>
  </si>
  <si>
    <t>Высота/ Длина рулона, м</t>
  </si>
  <si>
    <t>Ячейка, мм</t>
  </si>
  <si>
    <t>Вес панели, кг</t>
  </si>
  <si>
    <t>1,0/25</t>
  </si>
  <si>
    <t>100*50</t>
  </si>
  <si>
    <t>1,5/25</t>
  </si>
  <si>
    <t>1,8/25</t>
  </si>
  <si>
    <t>2,0/25</t>
  </si>
  <si>
    <t>Высота/ Ширина, м</t>
  </si>
  <si>
    <t>Вес,                       кг/шт.</t>
  </si>
  <si>
    <t>LSKZ60 U2</t>
  </si>
  <si>
    <t>3006S</t>
  </si>
  <si>
    <t xml:space="preserve">860*1970 </t>
  </si>
  <si>
    <t xml:space="preserve">Труба                   </t>
  </si>
  <si>
    <t xml:space="preserve">40*20*2500  </t>
  </si>
  <si>
    <t>цинк Zn</t>
  </si>
  <si>
    <t>40*20*3000</t>
  </si>
  <si>
    <t xml:space="preserve">62*55*2500     </t>
  </si>
  <si>
    <t xml:space="preserve">62*55*3000   </t>
  </si>
  <si>
    <t>Цинк</t>
  </si>
  <si>
    <t>Полимер</t>
  </si>
  <si>
    <t>в бухте 400 погонных метров</t>
  </si>
  <si>
    <t>в бухте 7-8 погонных метров</t>
  </si>
  <si>
    <t>Все цены указаны с НДС на складе завода Grand Line (71 км от МКАД по Киевскому шоссе, Ворсино)</t>
  </si>
  <si>
    <t>Ограждения</t>
  </si>
  <si>
    <t>0,55*0,17</t>
  </si>
  <si>
    <t>При заказе  Панелей шириной 3100 мм к стоимости Панелей 2500 мм применяется коэффициент 1,25</t>
  </si>
  <si>
    <t>оцинкованное  / с полимерным покрытием</t>
  </si>
  <si>
    <t>Клипса соединительная</t>
  </si>
  <si>
    <t>Наконечник  универсальный</t>
  </si>
  <si>
    <t xml:space="preserve">цены действительны с </t>
  </si>
  <si>
    <t>Наименование</t>
  </si>
  <si>
    <t>Высота, м</t>
  </si>
  <si>
    <t>Ширина, м</t>
  </si>
  <si>
    <t>Наконечник  V на столб 62*55</t>
  </si>
  <si>
    <t>Саморезы
4,8x35</t>
  </si>
  <si>
    <t>Саморезы
5,5x19</t>
  </si>
  <si>
    <t>Саморезы
4,2x16; заклепка 3,2х8</t>
  </si>
  <si>
    <t xml:space="preserve">полимер </t>
  </si>
  <si>
    <t>полимер</t>
  </si>
  <si>
    <t>Изображение продукции</t>
  </si>
  <si>
    <t>Заклепка цветная 3,2*8 цвет по RAL</t>
  </si>
  <si>
    <t>Саморез с прессшайбой 4,2*16 цвет по RAL</t>
  </si>
  <si>
    <t xml:space="preserve">62*55*2000   </t>
  </si>
  <si>
    <t>Розничная цена, руб/п.м.</t>
  </si>
  <si>
    <t>Кол-во ребер, шт.</t>
  </si>
  <si>
    <t>Кол-во отверстий, шт.</t>
  </si>
  <si>
    <t>Кол-во в упаковке, шт.</t>
  </si>
  <si>
    <t>Высота/ Ширина,м</t>
  </si>
  <si>
    <t>Реком розничная цена, руб/п.м.</t>
  </si>
  <si>
    <t>Крышка</t>
  </si>
  <si>
    <t>87*50</t>
  </si>
  <si>
    <t xml:space="preserve">Направляющая  </t>
  </si>
  <si>
    <t xml:space="preserve">60*20*2500 </t>
  </si>
  <si>
    <t>Панели не отмеченные как складские в цинке производятся в количестве от 300 штук</t>
  </si>
  <si>
    <t>RAL 3005, 6005, 8017</t>
  </si>
  <si>
    <t xml:space="preserve">360*2500    </t>
  </si>
  <si>
    <t xml:space="preserve"> Стойка </t>
  </si>
  <si>
    <t>84*48*2500</t>
  </si>
  <si>
    <t xml:space="preserve">84*48*3000 </t>
  </si>
  <si>
    <t xml:space="preserve">Х-кронштейн </t>
  </si>
  <si>
    <t xml:space="preserve">248*109*40 </t>
  </si>
  <si>
    <t>Крышка универсальная</t>
  </si>
  <si>
    <t>100*87*20</t>
  </si>
  <si>
    <t>Заглушка GL 62*55</t>
  </si>
  <si>
    <t>62*55*30</t>
  </si>
  <si>
    <t>ПВХ</t>
  </si>
  <si>
    <t>L-кронштейн</t>
  </si>
  <si>
    <t>60*20*110</t>
  </si>
  <si>
    <t>Высота ограждения, м</t>
  </si>
  <si>
    <t xml:space="preserve">Габаритные размеры, мм                             </t>
  </si>
  <si>
    <t>Кол-во в упак , шт.</t>
  </si>
  <si>
    <t>Толщина, мм</t>
  </si>
  <si>
    <t>Комплект</t>
  </si>
  <si>
    <t>Ручка</t>
  </si>
  <si>
    <t>Цилиндр</t>
  </si>
  <si>
    <t>3012VSZ</t>
  </si>
  <si>
    <t>Ключи</t>
  </si>
  <si>
    <t>3 штуки</t>
  </si>
  <si>
    <t>При заказе  Панелей шириной 3000 мм к стоимости Панелей 2500 мм применяется коэффициент 1,20</t>
  </si>
  <si>
    <t>Рейка с креплением для откатных ворот</t>
  </si>
  <si>
    <t>индивидуально</t>
  </si>
  <si>
    <t>80*80</t>
  </si>
  <si>
    <t>оцинкованное</t>
  </si>
  <si>
    <t>Наконечник L на столб 62*55</t>
  </si>
  <si>
    <t>Цвет</t>
  </si>
  <si>
    <t>Цена, руб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</si>
  <si>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заглушкой                                                                                                                                                                                                                                         </t>
  </si>
  <si>
    <t>1 штука</t>
  </si>
  <si>
    <t>Ответная планка SSKZ QF</t>
  </si>
  <si>
    <t>Ответная планка O-SET</t>
  </si>
  <si>
    <t xml:space="preserve">Крепление (2 скобы и болт М6х40) </t>
  </si>
  <si>
    <t>черный RAL 9005</t>
  </si>
  <si>
    <t>пвх</t>
  </si>
  <si>
    <t>нерж.</t>
  </si>
  <si>
    <t>цены действительны с</t>
  </si>
  <si>
    <t xml:space="preserve"> Декоративное полотно</t>
  </si>
  <si>
    <t>51 мм</t>
  </si>
  <si>
    <t>90*55*3000</t>
  </si>
  <si>
    <t>90*55*4000</t>
  </si>
  <si>
    <t>с полимерным покрытием</t>
  </si>
  <si>
    <t>РЕ</t>
  </si>
  <si>
    <t xml:space="preserve">Штакетник PE 0,45 dp / Print 0,45 dp- Круглый/Прямоугольный </t>
  </si>
  <si>
    <r>
      <t xml:space="preserve">Крепление для рулонной сетки
</t>
    </r>
    <r>
      <rPr>
        <sz val="16"/>
        <rFont val="Arial"/>
        <family val="2"/>
        <charset val="204"/>
      </rPr>
      <t>(пластиковая скоба+саморез 4,8х35)</t>
    </r>
  </si>
  <si>
    <t>Струна оцинкованная 2,5 мм для крепления СББ/ПББ</t>
  </si>
  <si>
    <t>Проволока оцинкованная 1,6 мм для крепления СББ/ПББ к струне</t>
  </si>
  <si>
    <r>
      <t>Элементы панельных ограждений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</si>
  <si>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r>
      <t>Модульные ограждения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</si>
  <si>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t>* - поддерживаются на складе</t>
  </si>
  <si>
    <t>12 мл.</t>
  </si>
  <si>
    <t>Корректор для ремонта царапин цвета по RAL</t>
  </si>
  <si>
    <t>Возможно производство откатных ворот с заполнением панелью Bastion, в данном случае к стоимости откатных ворот Profi применяется наценка 10%</t>
  </si>
  <si>
    <t>Высота * Ширина, м.</t>
  </si>
  <si>
    <t>d51 * 1,2</t>
  </si>
  <si>
    <t>Элементы Ограждения Optima</t>
  </si>
  <si>
    <r>
      <t>Элементы модульных ограждений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</si>
  <si>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t>примечание, №</t>
  </si>
  <si>
    <t>примечания:
№1 - поддерживается на складе в цинке</t>
  </si>
  <si>
    <t xml:space="preserve">треугольный или прямоугольный </t>
  </si>
  <si>
    <t xml:space="preserve">квадратный </t>
  </si>
  <si>
    <t>1,5 м</t>
  </si>
  <si>
    <t>2,0/2,5</t>
  </si>
  <si>
    <t>Панель PROFI</t>
  </si>
  <si>
    <t>Стандарт. цвета</t>
  </si>
  <si>
    <r>
      <t>Откатные ворота Grand Line</t>
    </r>
    <r>
      <rPr>
        <b/>
        <vertAlign val="superscript"/>
        <sz val="20"/>
        <color indexed="10"/>
        <rFont val="Calibri"/>
        <family val="2"/>
        <charset val="204"/>
      </rPr>
      <t>®</t>
    </r>
  </si>
  <si>
    <t>Наименование 
Откатных ворот</t>
  </si>
  <si>
    <r>
      <t>Цена за 1 п.м. комплекта прямого не замкнутого участка</t>
    </r>
    <r>
      <rPr>
        <sz val="14"/>
        <rFont val="Arial"/>
        <family val="2"/>
        <charset val="204"/>
      </rPr>
      <t xml:space="preserve"> (столб 62*55 под бетон + панель + скоба-болт/2,5)</t>
    </r>
    <r>
      <rPr>
        <b/>
        <sz val="14"/>
        <rFont val="Arial"/>
        <family val="2"/>
        <charset val="204"/>
      </rPr>
      <t xml:space="preserve">, руб.
</t>
    </r>
    <r>
      <rPr>
        <b/>
        <sz val="14"/>
        <color indexed="10"/>
        <rFont val="Arial"/>
        <family val="2"/>
        <charset val="204"/>
      </rPr>
      <t>Внимание! Расчет теоретический.</t>
    </r>
    <r>
      <rPr>
        <b/>
        <sz val="14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</si>
  <si>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t>Zn</t>
  </si>
  <si>
    <t>PE</t>
  </si>
  <si>
    <t>примечание №</t>
  </si>
  <si>
    <t>0,63 х 2,5</t>
  </si>
  <si>
    <t>0,83 х 2,5</t>
  </si>
  <si>
    <t>1,23 х 2,5</t>
  </si>
  <si>
    <t>1,43 х 2,5</t>
  </si>
  <si>
    <t>1,93 х 2,5</t>
  </si>
  <si>
    <t>2,23 х 2,5</t>
  </si>
  <si>
    <t>2,63 х 2,4</t>
  </si>
  <si>
    <t>2,83 х 2,4</t>
  </si>
  <si>
    <t>3,03 х 2,4</t>
  </si>
  <si>
    <t>3,33 х 2,4</t>
  </si>
  <si>
    <t>1,03 х 2,5</t>
  </si>
  <si>
    <t>1,53 х 2,5</t>
  </si>
  <si>
    <t>1,73 х 2,5</t>
  </si>
  <si>
    <t>1,73 х 3,0</t>
  </si>
  <si>
    <t>2,03 х 2,5</t>
  </si>
  <si>
    <t>2,03 х 3,0</t>
  </si>
  <si>
    <t>2,43 х 2,5</t>
  </si>
  <si>
    <t>Высота х Ширина, м.</t>
  </si>
  <si>
    <t>Примечания:</t>
  </si>
  <si>
    <t>Панели BASTION 5/6, BASTION 6/8</t>
  </si>
  <si>
    <t>Панели MEDIUM, PROFI, EXPERT</t>
  </si>
  <si>
    <t>1,63 х 2,5</t>
  </si>
  <si>
    <t>1,83 х 2,5</t>
  </si>
  <si>
    <t>3,23 х 2,4</t>
  </si>
  <si>
    <t>3,43 х 2,4</t>
  </si>
  <si>
    <r>
      <t xml:space="preserve">Крепление скоба (саморез 5,5*32)
</t>
    </r>
    <r>
      <rPr>
        <sz val="16"/>
        <rFont val="Arial"/>
        <family val="2"/>
        <charset val="204"/>
      </rPr>
      <t>саморез оцинкованный, неокрашенный</t>
    </r>
  </si>
  <si>
    <t>№3 - поддерживаются на складе в полимерном покрытии: серый RAL 7040</t>
  </si>
  <si>
    <t>№4 - поддерживаются на складе в полимерном покрытии: коричневый RAL 8017</t>
  </si>
  <si>
    <t>№5 - поддерживаются на складе в полимерном покрытии: вишневый RAL 3005</t>
  </si>
  <si>
    <r>
      <t xml:space="preserve">Фланец приваренный оцинкованный с полимерным покрытием
</t>
    </r>
    <r>
      <rPr>
        <i/>
        <sz val="16"/>
        <rFont val="Arial"/>
        <family val="2"/>
        <charset val="204"/>
      </rPr>
      <t xml:space="preserve">Внимание! 
Возможно </t>
    </r>
    <r>
      <rPr>
        <i/>
        <u/>
        <sz val="16"/>
        <rFont val="Arial"/>
        <family val="2"/>
        <charset val="204"/>
      </rPr>
      <t>только</t>
    </r>
    <r>
      <rPr>
        <i/>
        <sz val="16"/>
        <rFont val="Arial"/>
        <family val="2"/>
        <charset val="204"/>
      </rPr>
      <t xml:space="preserve"> для столбов высотой </t>
    </r>
    <r>
      <rPr>
        <i/>
        <u/>
        <sz val="16"/>
        <rFont val="Arial"/>
        <family val="2"/>
        <charset val="204"/>
      </rPr>
      <t>до 3 метров</t>
    </r>
  </si>
  <si>
    <r>
      <t xml:space="preserve">Усиление фланца косынками
</t>
    </r>
    <r>
      <rPr>
        <i/>
        <sz val="16"/>
        <rFont val="Arial"/>
        <family val="2"/>
        <charset val="204"/>
      </rPr>
      <t xml:space="preserve">Внимание! Обязательно для столбов высотой </t>
    </r>
    <r>
      <rPr>
        <i/>
        <u/>
        <sz val="16"/>
        <rFont val="Arial"/>
        <family val="2"/>
        <charset val="204"/>
      </rPr>
      <t>более 3 метров</t>
    </r>
  </si>
  <si>
    <t>к столбу 62*55, 90*55 или 80*80</t>
  </si>
  <si>
    <t>к столбу 80*80 или 90*55</t>
  </si>
  <si>
    <t>Крепление к столбам ворот / калиток</t>
  </si>
  <si>
    <t>5. Скоба для профиля С</t>
  </si>
  <si>
    <t>Дополнительно возможно приобрести</t>
  </si>
  <si>
    <t>Расчет стоимости столбов с фланцами:</t>
  </si>
  <si>
    <t>стоимость столба + стоимость фланца + стоимость усиления фланца</t>
  </si>
  <si>
    <t>1,0 - 2,4 м</t>
  </si>
  <si>
    <t>2,4 - 3,0 м</t>
  </si>
  <si>
    <t>3,0 - 4,0 м</t>
  </si>
  <si>
    <t>сечение столба</t>
  </si>
  <si>
    <t>60х60х2,0 мм</t>
  </si>
  <si>
    <t>62х55х1,4 мм</t>
  </si>
  <si>
    <t>80х80х2,0 мм</t>
  </si>
  <si>
    <t>90х55х1,6 мм</t>
  </si>
  <si>
    <t>не применяется</t>
  </si>
  <si>
    <r>
      <t xml:space="preserve">фланец без усиления 
</t>
    </r>
    <r>
      <rPr>
        <sz val="14"/>
        <rFont val="Arial"/>
        <family val="2"/>
        <charset val="204"/>
      </rPr>
      <t>не применяется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1-2 ветровые районы</t>
    </r>
  </si>
  <si>
    <r>
      <t>Типы местности:
"</t>
    </r>
    <r>
      <rPr>
        <sz val="16"/>
        <rFont val="Arial"/>
        <family val="2"/>
        <charset val="204"/>
      </rPr>
      <t>А" - открытые побережья морей, озёр и водохранилищ, пустыни, степи, лесостепи, тундра
"B" - городские территории, лесные массивы и другие местности равномерно покрытые препятствиями высотой не более 10 метров
"С" - городские районы с застройкой зданиями высотой более 25 метров</t>
    </r>
  </si>
  <si>
    <t>Расчет проводился для ограждения шириной 2,5 метра при типе местности B</t>
  </si>
  <si>
    <t>для столбов высотой от 4,0 метров выполняется индивидуальный расчёт</t>
  </si>
  <si>
    <t>высота столба</t>
  </si>
  <si>
    <t>Применение фланцев для панельного ограждения с шириной пролёта 2,5 м:</t>
  </si>
  <si>
    <r>
      <rPr>
        <b/>
        <sz val="14"/>
        <rFont val="Arial"/>
        <family val="2"/>
        <charset val="204"/>
      </rPr>
      <t xml:space="preserve">фланец без усиления </t>
    </r>
    <r>
      <rPr>
        <sz val="14"/>
        <rFont val="Arial"/>
        <family val="2"/>
        <charset val="204"/>
      </rPr>
      <t xml:space="preserve">
1-7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</si>
  <si>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1-3 ветровые районы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4 ветровой район</t>
    </r>
  </si>
  <si>
    <r>
      <t xml:space="preserve">фланец без усиления 
</t>
    </r>
    <r>
      <rPr>
        <sz val="14"/>
        <rFont val="Arial"/>
        <family val="2"/>
        <charset val="204"/>
      </rPr>
      <t>1-3 ветровые районы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4-6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</si>
  <si>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1й ветровой район</t>
    </r>
    <r>
      <rPr>
        <b/>
        <sz val="14"/>
        <rFont val="Arial"/>
        <family val="2"/>
        <charset val="204"/>
      </rPr>
      <t xml:space="preserve">
фланец усиленный 
2</t>
    </r>
    <r>
      <rPr>
        <sz val="14"/>
        <rFont val="Arial"/>
        <family val="2"/>
        <charset val="204"/>
      </rPr>
      <t>-4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</si>
  <si>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1-4 ветровые районы</t>
    </r>
    <r>
      <rPr>
        <b/>
        <sz val="14"/>
        <rFont val="Arial"/>
        <family val="2"/>
        <charset val="204"/>
      </rPr>
      <t xml:space="preserve">
фланец усиленный 
5</t>
    </r>
    <r>
      <rPr>
        <sz val="14"/>
        <rFont val="Arial"/>
        <family val="2"/>
        <charset val="204"/>
      </rPr>
      <t>-6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</si>
  <si>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1й ветровой район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2-4 ветровые районы</t>
    </r>
  </si>
  <si>
    <t>60 * 40 * 1,2</t>
  </si>
  <si>
    <t>RAL:
3005
6005
8017</t>
  </si>
  <si>
    <t>1,03*2,5</t>
  </si>
  <si>
    <t>Дополнительные элементы для монтажа откатных ворот на Кирпичные столбы</t>
  </si>
  <si>
    <t>Кронштейн крепления нижнего и верхнего ловителей</t>
  </si>
  <si>
    <t>Кронштейн крепления поддерживающих роликов</t>
  </si>
  <si>
    <t xml:space="preserve">Кронштейн FLGU.400.0904 </t>
  </si>
  <si>
    <t xml:space="preserve">Кронштейн SGN.02.718 </t>
  </si>
  <si>
    <t>2 шт 
на один проём</t>
  </si>
  <si>
    <t>1 шт
на один проём</t>
  </si>
  <si>
    <t>Диаметр проволоки, мм</t>
  </si>
  <si>
    <t>Наконечник L Medium</t>
  </si>
  <si>
    <t>Наконечник V Medium</t>
  </si>
  <si>
    <r>
      <t>Крепление хомут 51 мм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(комплектация: хомут 51 - 1 шт; крепление для рулонной сетки - 1 шт; болт М6х25 с круглой головкой - 1 шт; шайба А6 - 1 шт; гайка М6 - 1шт)</t>
    </r>
  </si>
  <si>
    <t>оцинкованное + с полимерным покрытием</t>
  </si>
  <si>
    <r>
      <t xml:space="preserve">При заказе откатных ворот Profi и Bastion необходимо указать сторону отката ворот: вправо или влево. Сторона откатывания определяется </t>
    </r>
    <r>
      <rPr>
        <b/>
        <u/>
        <sz val="16"/>
        <color indexed="10"/>
        <rFont val="Arial"/>
        <family val="2"/>
        <charset val="204"/>
      </rPr>
      <t>при взгляде со стороны улицы</t>
    </r>
    <r>
      <rPr>
        <b/>
        <sz val="16"/>
        <color indexed="10"/>
        <rFont val="Arial"/>
        <family val="2"/>
        <charset val="204"/>
      </rPr>
      <t>.</t>
    </r>
  </si>
  <si>
    <t>0,6 x 0,2 x 0,125</t>
  </si>
  <si>
    <t>1,74 х 3,1</t>
  </si>
  <si>
    <t>0,51 x 1,95</t>
  </si>
  <si>
    <t>Панель временного ограждения - 1 шт</t>
  </si>
  <si>
    <t>Столб временного ограждения 51 х 1,2 - 2 шт</t>
  </si>
  <si>
    <r>
      <t xml:space="preserve">Цена за 1 п.м. комплекта прямого не замкнутого участка </t>
    </r>
    <r>
      <rPr>
        <sz val="15"/>
        <rFont val="Arial"/>
        <family val="2"/>
        <charset val="204"/>
      </rPr>
      <t>(столб 62*55 под бетон+панель+крепеж L-кронштейн)</t>
    </r>
    <r>
      <rPr>
        <b/>
        <sz val="15"/>
        <rFont val="Arial"/>
        <family val="2"/>
        <charset val="204"/>
      </rPr>
      <t xml:space="preserve">, руб. </t>
    </r>
    <r>
      <rPr>
        <b/>
        <sz val="15"/>
        <color indexed="10"/>
        <rFont val="Arial"/>
        <family val="2"/>
        <charset val="204"/>
      </rPr>
      <t>Внимание! Расчет теоретический.</t>
    </r>
    <r>
      <rPr>
        <b/>
        <sz val="15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</si>
  <si>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r>
      <t>Распашные ворота и калитки Grand Line</t>
    </r>
    <r>
      <rPr>
        <b/>
        <vertAlign val="superscript"/>
        <sz val="20"/>
        <color indexed="10"/>
        <rFont val="Arial Cyr"/>
        <charset val="204"/>
      </rPr>
      <t>®</t>
    </r>
  </si>
  <si>
    <t>Изображение</t>
  </si>
  <si>
    <t>Основной Комплект</t>
  </si>
  <si>
    <t>Вес,кг</t>
  </si>
  <si>
    <t>Привод электромеханический TOONA TO5016/Р - 2шт, 
Блок управления А60/А - 1шт, 
Приемник встраиваемый 4к SMXIS - 1шт, 
Пульт ДУ 2к Smilo SM2 - 2шт</t>
  </si>
  <si>
    <t>1,65*1,0</t>
  </si>
  <si>
    <t>2,00*1,0</t>
  </si>
  <si>
    <t xml:space="preserve"> 2,00*1,0</t>
  </si>
  <si>
    <t xml:space="preserve"> 2,40*1,0</t>
  </si>
  <si>
    <t>Цвет/покрытие</t>
  </si>
  <si>
    <t xml:space="preserve">Проушины для навесного замка </t>
  </si>
  <si>
    <t>Проушины – 2 шт
Саморезы 5,5 х 19 – 8 шт</t>
  </si>
  <si>
    <t>зеленый RAL 6005
черный RAL 9005</t>
  </si>
  <si>
    <t>Карта Medium
(без ребер жесткости)</t>
  </si>
  <si>
    <t>Уголок - 2 шт
Саморезы 5,5х19 - 4 шт</t>
  </si>
  <si>
    <t>Комплект ворот и калитки 
Medium NoLock (без замка)</t>
  </si>
  <si>
    <t>NoLock</t>
  </si>
  <si>
    <t>Lock</t>
  </si>
  <si>
    <t xml:space="preserve">Карта Medium
(без ребер жесткости) </t>
  </si>
  <si>
    <t>Комплект ворот и калитки 
Medium Lock (с замком)</t>
  </si>
  <si>
    <t>Доступные на складе размеры и цвета ворот и калиток Bastion и Protect уточняйте у менеджера</t>
  </si>
  <si>
    <t>№ 1,2,3</t>
  </si>
  <si>
    <t>№1,2</t>
  </si>
  <si>
    <t>№ 1,2</t>
  </si>
  <si>
    <t>№ 2</t>
  </si>
  <si>
    <t>№ 1,2,3,4</t>
  </si>
  <si>
    <t>№ 1</t>
  </si>
  <si>
    <t>№ 2,3</t>
  </si>
  <si>
    <t xml:space="preserve">поддерживается на складе в полимерном покрытии: </t>
  </si>
  <si>
    <t>Ширина ворот</t>
  </si>
  <si>
    <t>5,0 - 9,0м</t>
  </si>
  <si>
    <t>Дополнительные комплектующие для автоматизации</t>
  </si>
  <si>
    <t>Кронштейн для 
датчика ДПМГ</t>
  </si>
  <si>
    <t>зеленый RAL 6005
серый RAL 7040
черный RAL 9005</t>
  </si>
  <si>
    <t>Ригель в сборе - 1 шт
Саморезы 5,5х19 - 6 шт</t>
  </si>
  <si>
    <t>1,09 (треуг)
1,28 (прям)</t>
  </si>
  <si>
    <t>Рулонная сетка</t>
  </si>
  <si>
    <t>2,10 - 2,20</t>
  </si>
  <si>
    <r>
      <t xml:space="preserve">Вес, кг/шт.
</t>
    </r>
    <r>
      <rPr>
        <b/>
        <i/>
        <sz val="16"/>
        <rFont val="Arial"/>
        <family val="2"/>
        <charset val="204"/>
      </rPr>
      <t>(примерно)</t>
    </r>
  </si>
  <si>
    <t>25 х 123 мм</t>
  </si>
  <si>
    <r>
      <t>Крепление хомут 60x40 мм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(укомплектовано антивандальными гайками М6)</t>
    </r>
  </si>
  <si>
    <t>в бухте 10 п.м., бухта в упакована в полипропилен рукав</t>
  </si>
  <si>
    <t>20 шт / поддон</t>
  </si>
  <si>
    <r>
      <t>СББ диаметр 500/3</t>
    </r>
    <r>
      <rPr>
        <sz val="16"/>
        <rFont val="Arial"/>
        <family val="2"/>
        <charset val="204"/>
      </rPr>
      <t xml:space="preserve"> (4 витка на п.м.)</t>
    </r>
  </si>
  <si>
    <r>
      <t>СББ диаметр 500/5</t>
    </r>
    <r>
      <rPr>
        <sz val="16"/>
        <rFont val="Arial"/>
        <family val="2"/>
        <charset val="204"/>
      </rPr>
      <t xml:space="preserve"> (6,2 витка на п.м.) Индивид Упак*</t>
    </r>
  </si>
  <si>
    <r>
      <t>СББ диаметр 500/5</t>
    </r>
    <r>
      <rPr>
        <sz val="16"/>
        <rFont val="Arial"/>
        <family val="2"/>
        <charset val="204"/>
      </rPr>
      <t xml:space="preserve"> (6,2 витка на п.м.)**</t>
    </r>
  </si>
  <si>
    <r>
      <t>СББ диаметр 600/3</t>
    </r>
    <r>
      <rPr>
        <sz val="16"/>
        <rFont val="Arial"/>
        <family val="2"/>
        <charset val="204"/>
      </rPr>
      <t xml:space="preserve"> (4 витка на п.м.)</t>
    </r>
  </si>
  <si>
    <r>
      <t>СББ диаметр 600/5</t>
    </r>
    <r>
      <rPr>
        <sz val="16"/>
        <rFont val="Arial"/>
        <family val="2"/>
        <charset val="204"/>
      </rPr>
      <t xml:space="preserve"> (6,2 витка на п.м.)</t>
    </r>
  </si>
  <si>
    <r>
      <t>СББ диаметр 900/5</t>
    </r>
    <r>
      <rPr>
        <sz val="16"/>
        <rFont val="Arial"/>
        <family val="2"/>
        <charset val="204"/>
      </rPr>
      <t xml:space="preserve"> (4,2 витка на п.м.)</t>
    </r>
  </si>
  <si>
    <r>
      <t>ПББ диаметр 500</t>
    </r>
    <r>
      <rPr>
        <sz val="16"/>
        <rFont val="Arial"/>
        <family val="2"/>
        <charset val="204"/>
      </rPr>
      <t xml:space="preserve"> (4,4 витка на п.м.)</t>
    </r>
  </si>
  <si>
    <r>
      <t>ПББ диаметр 600</t>
    </r>
    <r>
      <rPr>
        <sz val="16"/>
        <rFont val="Arial"/>
        <family val="2"/>
        <charset val="204"/>
      </rPr>
      <t xml:space="preserve"> (4,4 витка на п.м.)</t>
    </r>
  </si>
  <si>
    <r>
      <t>ПББ диаметр 900</t>
    </r>
    <r>
      <rPr>
        <sz val="16"/>
        <rFont val="Arial"/>
        <family val="2"/>
        <charset val="204"/>
      </rPr>
      <t xml:space="preserve"> (4,4 витка на п.м.)</t>
    </r>
  </si>
  <si>
    <t>При заказе Панелей из прутка 5,0 мм в цинке (=5,2 мм в полимерном покрытии) применяется коэффициент 1,08</t>
  </si>
  <si>
    <t>При заказе Панелей с ячейкой 100/150/200*60 к стоимости Панелей с ячейкой 100/150/200*55 применяется коэффициент 0,95</t>
  </si>
  <si>
    <t>При заказе Панелей с ячейкой 150*55 к стоимости Панелей с ячейкой 200*55 применяется коэффициент 1,10</t>
  </si>
  <si>
    <t>При заказе Панелей с ячейкой 100*55 к стоимости Панелей с ячейкой 200*55 применяется коэффициент 1,20</t>
  </si>
  <si>
    <t>При заказе Панелей шириной 3100 мм к стоимости Панелей 2500 мм применяется коэффициент 1,25</t>
  </si>
  <si>
    <t>При заказе Панелей шириной 3000 мм к стоимости Панелей 2500 мм применяется коэффициент 1,20</t>
  </si>
  <si>
    <t>Наконечник L приваренный к столбу 62х55 / 80x80</t>
  </si>
  <si>
    <t>Наконечник V приваренный к столбу 62х55 / 80x80</t>
  </si>
  <si>
    <t>№6 - поддерживаются на складе в полимерном покрытии: серый RAL 7024</t>
  </si>
  <si>
    <t>№7 - поддерживаются на складе в полимерном покрытии: коричневый RR 32</t>
  </si>
  <si>
    <t>№ 2,4,5,6,7</t>
  </si>
  <si>
    <t>87,2 х 90,9</t>
  </si>
  <si>
    <r>
      <rPr>
        <b/>
        <sz val="16"/>
        <color indexed="8"/>
        <rFont val="Arial"/>
        <family val="2"/>
        <charset val="204"/>
      </rPr>
      <t>Barrier</t>
    </r>
    <r>
      <rPr>
        <b/>
        <vertAlign val="superscript"/>
        <sz val="16"/>
        <color indexed="8"/>
        <rFont val="Arial"/>
        <family val="2"/>
        <charset val="204"/>
      </rPr>
      <t>2</t>
    </r>
    <r>
      <rPr>
        <b/>
        <sz val="16"/>
        <color indexed="8"/>
        <rFont val="Arial"/>
        <family val="2"/>
        <charset val="204"/>
      </rPr>
      <t>:</t>
    </r>
    <r>
      <rPr>
        <sz val="16"/>
        <color indexed="8"/>
        <rFont val="Arial"/>
        <family val="2"/>
        <charset val="204"/>
      </rPr>
      <t xml:space="preserve">
Панель PROFI или MEDIUM приваренные к трубе 40х20
Столб 62х55*1,5 - 1шт
Крепление две скобы + болт М6х100 с антивандальными гайками - 2 шт на столб</t>
    </r>
  </si>
  <si>
    <r>
      <rPr>
        <b/>
        <vertAlign val="superscript"/>
        <sz val="16"/>
        <rFont val="Arial"/>
        <family val="2"/>
        <charset val="204"/>
      </rPr>
      <t>1</t>
    </r>
    <r>
      <rPr>
        <vertAlign val="superscript"/>
        <sz val="16"/>
        <rFont val="Arial"/>
        <family val="2"/>
        <charset val="204"/>
      </rPr>
      <t xml:space="preserve"> </t>
    </r>
    <r>
      <rPr>
        <b/>
        <sz val="16"/>
        <rFont val="Arial"/>
        <family val="2"/>
        <charset val="204"/>
      </rPr>
      <t>Заказы на ограждение PROTECT</t>
    </r>
    <r>
      <rPr>
        <sz val="16"/>
        <rFont val="Arial"/>
        <family val="2"/>
        <charset val="204"/>
      </rPr>
      <t xml:space="preserve"> принимаются </t>
    </r>
    <r>
      <rPr>
        <b/>
        <sz val="16"/>
        <rFont val="Arial"/>
        <family val="2"/>
        <charset val="204"/>
      </rPr>
      <t>от 50 шт</t>
    </r>
  </si>
  <si>
    <r>
      <t xml:space="preserve">Панель BASTION 5/6
</t>
    </r>
    <r>
      <rPr>
        <b/>
        <sz val="16"/>
        <color indexed="10"/>
        <rFont val="Arial"/>
        <family val="2"/>
        <charset val="204"/>
      </rPr>
      <t>Оцинкованная 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indexed="63"/>
        <rFont val="Arial"/>
        <family val="2"/>
        <charset val="204"/>
      </rPr>
      <t xml:space="preserve">ячейка основная 200х55 мм 
диаметр оцинкованного прутка 
</t>
    </r>
    <r>
      <rPr>
        <b/>
        <sz val="14"/>
        <color indexed="63"/>
        <rFont val="Arial"/>
        <family val="2"/>
        <charset val="204"/>
      </rPr>
      <t>вертикального 4,8 мм 
горизонтального 5,8 мм</t>
    </r>
  </si>
  <si>
    <r>
      <t xml:space="preserve">Панель BASTION 6/8
</t>
    </r>
    <r>
      <rPr>
        <b/>
        <sz val="16"/>
        <color indexed="10"/>
        <rFont val="Arial"/>
        <family val="2"/>
        <charset val="204"/>
      </rPr>
      <t>Оцинкованная 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indexed="63"/>
        <rFont val="Arial"/>
        <family val="2"/>
        <charset val="204"/>
      </rPr>
      <t xml:space="preserve">ячейка основная 200х55 мм 
диаметр оцинкованного прутка
</t>
    </r>
    <r>
      <rPr>
        <b/>
        <sz val="14"/>
        <color indexed="63"/>
        <rFont val="Arial"/>
        <family val="2"/>
        <charset val="204"/>
      </rPr>
      <t>вертикального 5,8 мм 
горизонтального 8,0 мм</t>
    </r>
    <r>
      <rPr>
        <b/>
        <u/>
        <sz val="14"/>
        <color indexed="63"/>
        <rFont val="Arial"/>
        <family val="2"/>
        <charset val="204"/>
      </rPr>
      <t/>
    </r>
  </si>
  <si>
    <r>
      <rPr>
        <b/>
        <vertAlign val="superscript"/>
        <sz val="16"/>
        <rFont val="Arial"/>
        <family val="2"/>
        <charset val="204"/>
      </rPr>
      <t>2</t>
    </r>
    <r>
      <rPr>
        <vertAlign val="superscript"/>
        <sz val="16"/>
        <rFont val="Arial"/>
        <family val="2"/>
        <charset val="204"/>
      </rPr>
      <t xml:space="preserve"> </t>
    </r>
    <r>
      <rPr>
        <b/>
        <sz val="16"/>
        <rFont val="Arial"/>
        <family val="2"/>
        <charset val="204"/>
      </rPr>
      <t xml:space="preserve">Заказы на ограждения Barrier </t>
    </r>
    <r>
      <rPr>
        <sz val="16"/>
        <rFont val="Arial"/>
        <family val="2"/>
        <charset val="204"/>
      </rPr>
      <t>принимаются в количестве</t>
    </r>
    <r>
      <rPr>
        <b/>
        <sz val="16"/>
        <rFont val="Arial"/>
        <family val="2"/>
        <charset val="204"/>
      </rPr>
      <t xml:space="preserve"> от 300 шт</t>
    </r>
  </si>
  <si>
    <t>№ 2,4</t>
  </si>
  <si>
    <r>
      <rPr>
        <b/>
        <sz val="14"/>
        <rFont val="Arial"/>
        <family val="2"/>
        <charset val="204"/>
      </rPr>
      <t xml:space="preserve">Ворота: </t>
    </r>
    <r>
      <rPr>
        <sz val="14"/>
        <rFont val="Arial"/>
        <family val="2"/>
        <charset val="204"/>
      </rPr>
      <t>2 створки, 2 столба, регулируемые петли (угол открывания 180</t>
    </r>
    <r>
      <rPr>
        <sz val="14"/>
        <rFont val="Open Sans"/>
        <family val="2"/>
        <charset val="204"/>
      </rPr>
      <t xml:space="preserve">°), </t>
    </r>
    <r>
      <rPr>
        <sz val="14"/>
        <rFont val="Arial"/>
        <family val="2"/>
        <charset val="204"/>
      </rPr>
      <t>замок Locinox, ответная планка, 2 ригеля Locinox</t>
    </r>
    <r>
      <rPr>
        <b/>
        <sz val="14"/>
        <rFont val="Arial"/>
        <family val="2"/>
        <charset val="204"/>
      </rPr>
      <t xml:space="preserve">
Калитка: </t>
    </r>
    <r>
      <rPr>
        <sz val="14"/>
        <rFont val="Arial"/>
        <family val="2"/>
        <charset val="204"/>
      </rPr>
      <t>1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створка, 2 столба, регулируемые петли (угол открывания 180</t>
    </r>
    <r>
      <rPr>
        <sz val="14"/>
        <rFont val="Open Sans"/>
        <family val="2"/>
        <charset val="204"/>
      </rPr>
      <t xml:space="preserve">°), </t>
    </r>
    <r>
      <rPr>
        <sz val="14"/>
        <rFont val="Arial"/>
        <family val="2"/>
        <charset val="204"/>
      </rPr>
      <t>ответная планка, замок Locinox</t>
    </r>
  </si>
  <si>
    <r>
      <rPr>
        <b/>
        <sz val="14"/>
        <rFont val="Arial"/>
        <family val="2"/>
        <charset val="204"/>
      </rPr>
      <t xml:space="preserve">Ворота: </t>
    </r>
    <r>
      <rPr>
        <sz val="14"/>
        <rFont val="Arial"/>
        <family val="2"/>
        <charset val="204"/>
      </rPr>
      <t xml:space="preserve">2 створки, 2 опорных столба, петли  Locinox GAM12, угол открывания 130°, притворная планка, ригель, замок Locinox FORTYLOCK, ответная планка
</t>
    </r>
    <r>
      <rPr>
        <b/>
        <sz val="14"/>
        <rFont val="Arial"/>
        <family val="2"/>
        <charset val="204"/>
      </rPr>
      <t xml:space="preserve">Калитка: </t>
    </r>
    <r>
      <rPr>
        <sz val="14"/>
        <rFont val="Arial"/>
        <family val="2"/>
        <charset val="204"/>
      </rPr>
      <t>1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створка, 2 опорных столба, петли  Locinox GAM12, притворная планка, угол открывания 130°, замок Locinox FORTYLOCK, ответная планка</t>
    </r>
  </si>
  <si>
    <t>на складе</t>
  </si>
  <si>
    <t xml:space="preserve">№2 - поддерживаются на складе в полимерном покрытии: цвет зеленый RAL 6005 </t>
  </si>
  <si>
    <t xml:space="preserve">№1 - поддерживаются на складе в цинке   </t>
  </si>
  <si>
    <t>2,03 * 2,5</t>
  </si>
  <si>
    <t>1,73 * 2,5</t>
  </si>
  <si>
    <t>1,53 * 2,5</t>
  </si>
  <si>
    <t xml:space="preserve">Столб оцинкованный с полимерным покрытием с заглушкой                                                                                                                                                                                                            </t>
  </si>
  <si>
    <t>примечания:
№2 - поддерживается на складе в цвете RAL 6005
№3 - поддерживается на складе в цвете RAL 7040
№4 - поддерживается на складе в цвете RAL 8017
№5 - поддерживается на складе в цвете RAL 3005
№6 - поддерживается на складе в цвете RAL 7024
№7 - поддерживается на складе в цвете RR 32
№8 - поддерживается на складе в цвете RAL 9005</t>
  </si>
  <si>
    <t>62*55*2000</t>
  </si>
  <si>
    <t>62*55*2500</t>
  </si>
  <si>
    <t>столб 62х55 - 50
столб 80х80, 90х55 - 40</t>
  </si>
  <si>
    <t>* - СББ диаметр 500/5 (6,2 витка на п.м.) Индивид Упак - для заказов до 20 бухт, отгрузка со склада
**- СББ диаметр 500/5 (6,2 витка на п.м.) - для заказов более 20 бух, поставляется под заказ</t>
  </si>
  <si>
    <t>Столб оцинкованный с полимерным покрытием 
с отверстиями или резьбовыми втулками 
в профиле 62*55, 90*55 и 80*80 и заглушкой</t>
  </si>
  <si>
    <r>
      <rPr>
        <sz val="16"/>
        <rFont val="Arial"/>
        <family val="2"/>
        <charset val="204"/>
      </rPr>
      <t xml:space="preserve">Сетка сварная 
</t>
    </r>
    <r>
      <rPr>
        <b/>
        <sz val="16"/>
        <rFont val="Arial"/>
        <family val="2"/>
        <charset val="204"/>
      </rPr>
      <t xml:space="preserve">MRT Jarditor Mesh-Brico </t>
    </r>
    <r>
      <rPr>
        <b/>
        <sz val="8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 xml:space="preserve">Сетка сварная 
</t>
    </r>
    <r>
      <rPr>
        <b/>
        <sz val="16"/>
        <rFont val="Arial"/>
        <family val="2"/>
        <charset val="204"/>
      </rPr>
      <t xml:space="preserve">Europlast </t>
    </r>
  </si>
  <si>
    <t>Рулонов на поддоне</t>
  </si>
  <si>
    <t>16 шт</t>
  </si>
  <si>
    <t>RAL 1014, 1021, 3005, 3020, 5005, 6005, 7040, 8017, 9005, 9016</t>
  </si>
  <si>
    <t>3,0 - 4,5м</t>
  </si>
  <si>
    <r>
      <t>Засов в сборе с ответной скобой</t>
    </r>
    <r>
      <rPr>
        <sz val="16"/>
        <color indexed="63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>Саморезы 5,5х19 – 8 шт</t>
    </r>
  </si>
  <si>
    <t>Засов для калиток и ворот Profi</t>
  </si>
  <si>
    <t>Длина ворот 6 метров и более
Цена, руб.</t>
  </si>
  <si>
    <t>Лампа светодиодная постоянного тока ELDC</t>
  </si>
  <si>
    <r>
      <rPr>
        <b/>
        <sz val="16"/>
        <color indexed="8"/>
        <rFont val="Arial"/>
        <family val="2"/>
        <charset val="204"/>
      </rPr>
      <t>Grass:</t>
    </r>
    <r>
      <rPr>
        <sz val="16"/>
        <color indexed="8"/>
        <rFont val="Arial"/>
        <family val="2"/>
        <charset val="204"/>
      </rPr>
      <t xml:space="preserve">
</t>
    </r>
    <r>
      <rPr>
        <sz val="16"/>
        <color indexed="8"/>
        <rFont val="Arial"/>
        <family val="2"/>
        <charset val="204"/>
      </rPr>
      <t>Стойка 84х48 -1шт
Направляющая 60х20 - 1шт
Крышка универсальная - 1шт
Панель PROFI или MEDIUM - 1шт
Крепление две скобы+болт М6х40 - 2шт на 1 пару стоек
Заклепки, окрашенные в цвет ограждения</t>
    </r>
  </si>
  <si>
    <r>
      <t>Ограждение Protect</t>
    </r>
    <r>
      <rPr>
        <b/>
        <vertAlign val="superscript"/>
        <sz val="16"/>
        <rFont val="Arial"/>
        <family val="2"/>
        <charset val="204"/>
      </rPr>
      <t>1</t>
    </r>
  </si>
  <si>
    <t>Вес панели с покрытием, кг</t>
  </si>
  <si>
    <t>полимер 
RAL 3005, 
RAL 6005, 
RAL 7024, 
RAL 8017, 
RR 32</t>
  </si>
  <si>
    <t>цена 1 кг</t>
  </si>
  <si>
    <r>
      <t xml:space="preserve">Комплект на 2,5 метра прямого не замкнутого участка ограждения </t>
    </r>
    <r>
      <rPr>
        <b/>
        <u/>
        <sz val="16"/>
        <rFont val="Arial"/>
        <family val="2"/>
        <charset val="204"/>
      </rPr>
      <t>под бетонирование</t>
    </r>
    <r>
      <rPr>
        <b/>
        <sz val="16"/>
        <rFont val="Arial"/>
        <family val="2"/>
        <charset val="204"/>
      </rPr>
      <t xml:space="preserve"> 
без учета финишных столбов и калиток с воротами Модульных ограждений Grand Line</t>
    </r>
    <r>
      <rPr>
        <b/>
        <vertAlign val="superscript"/>
        <sz val="16"/>
        <rFont val="Arial"/>
        <family val="2"/>
        <charset val="204"/>
      </rPr>
      <t>®</t>
    </r>
    <r>
      <rPr>
        <b/>
        <sz val="16"/>
        <rFont val="Arial"/>
        <family val="2"/>
        <charset val="204"/>
      </rPr>
      <t xml:space="preserve"> </t>
    </r>
  </si>
  <si>
    <t>столбы 60х40</t>
  </si>
  <si>
    <t>панели, столбы D51, укосины, крепления</t>
  </si>
  <si>
    <t>рулонная сетка</t>
  </si>
  <si>
    <t>Сваи забивные, Винтопоры</t>
  </si>
  <si>
    <t>СББ, ПББ, струна, проволка вязальная</t>
  </si>
  <si>
    <t>Все позиции, кроме свай, опор, сбб, пбб, строуны, проволки вязальной</t>
  </si>
  <si>
    <t>Автоматика и комплектующие</t>
  </si>
  <si>
    <t>Укосина временного ограждения</t>
  </si>
  <si>
    <t>1,05 х 0,67 х 0,051</t>
  </si>
  <si>
    <r>
      <t xml:space="preserve">Винтовая опора с фланцем
</t>
    </r>
    <r>
      <rPr>
        <sz val="16"/>
        <rFont val="Arial"/>
        <family val="2"/>
        <charset val="204"/>
      </rPr>
      <t xml:space="preserve">76 (d опоры) х 210 (d фланца) х 2,5/3,0 (толщ. стали) мм
</t>
    </r>
    <r>
      <rPr>
        <i/>
        <sz val="16"/>
        <rFont val="Arial"/>
        <family val="2"/>
        <charset val="204"/>
      </rPr>
      <t>только для столбов с треугольным фланцем</t>
    </r>
  </si>
  <si>
    <t>толщ. стали - 3,0 мм</t>
  </si>
  <si>
    <t>1. Привод Nice (Италия) RD400 (для ворот до 5,5 м включительно) или RB600 (для ворот 6 м и более)
2. Встроенный блок управления
3. Встроенный радиоприемник</t>
  </si>
  <si>
    <t>Рамки ворот из прямоугольной трубы 60х40 мм</t>
  </si>
  <si>
    <t>Рамка калитки из прямоугольной трубы 60х40 мм</t>
  </si>
  <si>
    <t>Откатные ворота без рамок - для установки на кирпичные или другие готовые столбы</t>
  </si>
  <si>
    <r>
      <t xml:space="preserve">1. Рама ворот составная с заполнением (кроме ворот Эконом) для удобства транспортировки
2. 2 опорных столба П-образных 60*60 или 80*80 в зависимости от веса ворот
3. Роликовая система (Alutech для откатных ворот), в которую входят опоры роликовые 2шт, шина направляющая, ролик опорный, улавливатель нижний, улавливатель верхний, шина с поддерживающими роликами, подставка для роликовых опор 2шт, заглушка балки торцевая, анкерные болты
</t>
    </r>
    <r>
      <rPr>
        <sz val="16"/>
        <color indexed="10"/>
        <rFont val="Arial"/>
        <family val="2"/>
        <charset val="204"/>
      </rPr>
      <t>В комплект ворот Эконом заполнение не входит. Заполнение приобретается отдельно. Высота заполнения - 1,75 м</t>
    </r>
  </si>
  <si>
    <t>4. Пластина закладная для профиля С</t>
  </si>
  <si>
    <t>3. Болт с полукруглой головкой</t>
  </si>
  <si>
    <t>2. Профиль С</t>
  </si>
  <si>
    <t>1. Рейка оцинкованная зубчатая ROA8</t>
  </si>
  <si>
    <r>
      <t xml:space="preserve">Возможно заказать любые откатыные ворота (Profi, Bastion, Protect) в комплекте для установки на кирпичные / готовые столбы. 
</t>
    </r>
    <r>
      <rPr>
        <b/>
        <sz val="16"/>
        <rFont val="Arial"/>
        <family val="2"/>
        <charset val="204"/>
      </rPr>
      <t>Максимальная ширина ворот - 5,5 метра включительно. Для расчета из стоимости откатных ворот с рамками (верхняя таблица) необходимо вычесть 8 000 руб</t>
    </r>
  </si>
  <si>
    <t>4. 2 пульта Flo2R-S
5. Зубчатая рейка оц. Alutech с креплением (Рейка оцинкованная зубчатая ROA8, болт с полукруглой головкой, профиль С, пластина закладная для профиля С, скоба для профиля С)</t>
  </si>
  <si>
    <t>Длина ворот до 5,5 м включит
Цена, руб.</t>
  </si>
  <si>
    <r>
      <rPr>
        <b/>
        <sz val="16"/>
        <color indexed="10"/>
        <rFont val="Arial"/>
        <family val="2"/>
        <charset val="204"/>
      </rPr>
      <t>Отк</t>
    </r>
    <r>
      <rPr>
        <b/>
        <sz val="16"/>
        <color indexed="10"/>
        <rFont val="Arial"/>
        <family val="2"/>
        <charset val="204"/>
      </rPr>
      <t>атные ворота Profi воз</t>
    </r>
    <r>
      <rPr>
        <b/>
        <sz val="16"/>
        <rFont val="Arial"/>
        <family val="2"/>
        <charset val="204"/>
      </rPr>
      <t xml:space="preserve">можно заказать в исполнении </t>
    </r>
    <r>
      <rPr>
        <b/>
        <sz val="16"/>
        <color indexed="10"/>
        <rFont val="Arial"/>
        <family val="2"/>
        <charset val="204"/>
      </rPr>
      <t>с механическим замком</t>
    </r>
    <r>
      <rPr>
        <b/>
        <sz val="16"/>
        <rFont val="Arial"/>
        <family val="2"/>
        <charset val="204"/>
      </rPr>
      <t>. 
Необходимо указать при размещении заказа на производство, к стоимости ворот добавится стоимость замка</t>
    </r>
  </si>
  <si>
    <r>
      <t xml:space="preserve">Отдельно приобретать кронштейны для кирпичных столбов </t>
    </r>
    <r>
      <rPr>
        <u/>
        <sz val="16"/>
        <color indexed="10"/>
        <rFont val="Arial"/>
        <family val="2"/>
        <charset val="204"/>
      </rPr>
      <t>не</t>
    </r>
    <r>
      <rPr>
        <sz val="16"/>
        <color indexed="10"/>
        <rFont val="Arial"/>
        <family val="2"/>
        <charset val="204"/>
      </rPr>
      <t xml:space="preserve"> нужно (входит в п.2 комплекта)</t>
    </r>
  </si>
  <si>
    <t>Клипсатор, штрих-корретор</t>
  </si>
  <si>
    <t>Ворота Profi, Bastion, Protect</t>
  </si>
  <si>
    <t>Замок Locinox</t>
  </si>
  <si>
    <t>Ворота и калитки Profi, Bation, Medium</t>
  </si>
  <si>
    <r>
      <t xml:space="preserve">Комплект для автоматизации распашных ворот </t>
    </r>
    <r>
      <rPr>
        <b/>
        <u/>
        <sz val="16"/>
        <rFont val="Arial"/>
        <family val="2"/>
        <charset val="204"/>
      </rPr>
      <t>(только Profi, Bastion)</t>
    </r>
  </si>
  <si>
    <t>* - стандартные цвета по RAL: 3005, 6005, 7024, 8017, RR32</t>
  </si>
  <si>
    <t>Бетонное основание*</t>
  </si>
  <si>
    <t>Крепление временного ограждения*</t>
  </si>
  <si>
    <t>Наконечник прямой 500 мм</t>
  </si>
  <si>
    <t>Наконечник прямой 900 мм</t>
  </si>
  <si>
    <t>1,1/2,5</t>
  </si>
  <si>
    <t>Внимание! Продажа панельных ограждений на сумму свыше 100 тыс рублей ведется комплектно. Отдельно панели, столбы, крепления и т.д. не продаются.</t>
  </si>
  <si>
    <t>Внимание! Продажа панельных ограждений ведется комплектно. Отдельно крепления, столбы или панели не продаются.</t>
  </si>
  <si>
    <r>
      <t xml:space="preserve">Заказные позиции </t>
    </r>
    <r>
      <rPr>
        <sz val="16"/>
        <rFont val="Arial"/>
        <family val="2"/>
        <charset val="204"/>
      </rPr>
      <t>размещаются в производстве при общем весе от 20 тонн (20 тонн / вес требуемых столбов = минимальное для заказа количество столбов)</t>
    </r>
  </si>
  <si>
    <t>№1 - поддерживаются на складе в цинке</t>
  </si>
  <si>
    <t>№2 - поддерживаются на складе в полимерном покрытии: цвет зеленый RAL 6005</t>
  </si>
  <si>
    <t>№3 - поддерживаются на складе в полимерном покрытии: цвет коричневый RAL 8017</t>
  </si>
  <si>
    <t>№4 - поддерживаются на складе в полимерном покрытии: цвет серый RAL 7040</t>
  </si>
  <si>
    <t>96 / 120</t>
  </si>
  <si>
    <r>
      <t xml:space="preserve">Крепление 2 скобы Bastion - винт М6х30
</t>
    </r>
    <r>
      <rPr>
        <sz val="12"/>
        <rFont val="Arial"/>
        <family val="2"/>
        <charset val="204"/>
      </rPr>
      <t>(укомплектован шайбой и антивандальной гайкой М6)</t>
    </r>
  </si>
  <si>
    <r>
      <t xml:space="preserve">Крепление скоба - винт 
</t>
    </r>
    <r>
      <rPr>
        <sz val="12"/>
        <rFont val="Arial"/>
        <family val="2"/>
        <charset val="204"/>
      </rPr>
      <t>(винт М6*30)</t>
    </r>
  </si>
  <si>
    <r>
      <t xml:space="preserve">Крепление скоба - болт
</t>
    </r>
    <r>
      <rPr>
        <sz val="12"/>
        <rFont val="Arial"/>
        <family val="2"/>
        <charset val="204"/>
      </rPr>
      <t>(болт М6*25/85/100/110 + гайка антивандальная М6)</t>
    </r>
  </si>
  <si>
    <r>
      <t xml:space="preserve">Крепление хомут 62*55 для наконечника 
</t>
    </r>
    <r>
      <rPr>
        <sz val="12"/>
        <rFont val="Arial"/>
        <family val="2"/>
        <charset val="204"/>
      </rPr>
      <t>(укомплектован антивандальными гайками М6)</t>
    </r>
  </si>
  <si>
    <r>
      <t xml:space="preserve">Крепление хомут, Крепление хомут крайний 
</t>
    </r>
    <r>
      <rPr>
        <sz val="12"/>
        <rFont val="Arial"/>
        <family val="2"/>
        <charset val="204"/>
      </rPr>
      <t>(укомплектован антивандальными гайками М6)</t>
    </r>
  </si>
  <si>
    <r>
      <t xml:space="preserve">Крепление скоба Bastion 6/8
</t>
    </r>
    <r>
      <rPr>
        <sz val="12"/>
        <rFont val="Arial"/>
        <family val="2"/>
        <charset val="204"/>
      </rPr>
      <t>(болт М6*100/120/130 + гайка антивандальная М6)</t>
    </r>
  </si>
  <si>
    <r>
      <t xml:space="preserve">Крепление 2 скобы - болт М6х40
</t>
    </r>
    <r>
      <rPr>
        <sz val="12"/>
        <rFont val="Arial"/>
        <family val="2"/>
        <charset val="204"/>
      </rPr>
      <t>(укомплектован шайбой и антивандальной гайкой М6)</t>
    </r>
  </si>
  <si>
    <t>Пульт ду с динамическим кодом Flo2R-S</t>
  </si>
  <si>
    <t>Переключатель замковый EKS</t>
  </si>
  <si>
    <t>Фотоэлементы Slim EPS 
(для ворот 3,5 - 5,5 метра)</t>
  </si>
  <si>
    <t>Фотоэлементы Slim BlueBus EPSB 
(для ворот 6,0-9,0 метра)</t>
  </si>
  <si>
    <t>Пульт ДУ 2к с динамическим кодом FLO2R-S</t>
  </si>
  <si>
    <t>Фотоэлементы Slim EPS</t>
  </si>
  <si>
    <t>Гайка антивандальная М6</t>
  </si>
  <si>
    <t>нерж</t>
  </si>
  <si>
    <r>
      <t xml:space="preserve">Болт М6*85/100 + шайба + гайка антивандальная 
</t>
    </r>
    <r>
      <rPr>
        <sz val="16"/>
        <rFont val="Arial"/>
        <family val="2"/>
        <charset val="204"/>
      </rPr>
      <t>для крепления наконечника универсального к столбу</t>
    </r>
  </si>
  <si>
    <r>
      <t>Кронштейн для уличного освещения</t>
    </r>
    <r>
      <rPr>
        <b/>
        <sz val="16"/>
        <color indexed="10"/>
        <rFont val="Arial"/>
        <family val="2"/>
        <charset val="204"/>
      </rPr>
      <t xml:space="preserve"> к столбу 80х80</t>
    </r>
  </si>
  <si>
    <t>Рекомендованная розничная цена, руб/шт</t>
  </si>
  <si>
    <t>Панель Эстет</t>
  </si>
  <si>
    <t>Труба 40*20*2500 мм - 2 шт.   
Cтолб 62*55*2500 (3000) мм  - 1 шт. 
Х-кронштейн - 2 шт.
(заполнение в комплект не входит)</t>
  </si>
  <si>
    <t>2,5 м</t>
  </si>
  <si>
    <t>3,0 м</t>
  </si>
  <si>
    <r>
      <t xml:space="preserve">Панель LIGHT 
Оцинкованные или 
Оцинкованные с Полимерным покрытием
</t>
    </r>
    <r>
      <rPr>
        <b/>
        <sz val="16"/>
        <color indexed="63"/>
        <rFont val="Arial"/>
        <family val="2"/>
        <charset val="204"/>
      </rPr>
      <t xml:space="preserve">ячейка основная 200х55 мм  
</t>
    </r>
    <r>
      <rPr>
        <b/>
        <sz val="14"/>
        <color indexed="63"/>
        <rFont val="Arial"/>
        <family val="2"/>
        <charset val="204"/>
      </rPr>
      <t>диаметр оцинкованного прутка 3,3 мм</t>
    </r>
    <r>
      <rPr>
        <b/>
        <sz val="16"/>
        <color indexed="63"/>
        <rFont val="Arial"/>
        <family val="2"/>
        <charset val="204"/>
      </rPr>
      <t xml:space="preserve">
</t>
    </r>
    <r>
      <rPr>
        <b/>
        <sz val="14"/>
        <color indexed="63"/>
        <rFont val="Arial"/>
        <family val="2"/>
        <charset val="204"/>
      </rPr>
      <t>диаметр прутка с полимерным покрытием 3,5 мм</t>
    </r>
  </si>
  <si>
    <t xml:space="preserve">Ворота и калитки Эконом, Эстет, Эстет Плюс </t>
  </si>
  <si>
    <t>Привод электромеханический NICE WG 2024 - 2 шт, 
Блок управления МС424 - 1шт 
Приемник SMXI - 1шт, Пульт FLOR2RE - 2шт, 
Кронштейны крепления к столбам и створкам</t>
  </si>
  <si>
    <t>высота стоек 84х48</t>
  </si>
  <si>
    <t>высота столбов 62х55</t>
  </si>
  <si>
    <t>Розничная цена, руб/шт</t>
  </si>
  <si>
    <t>Рекомендованная розничная цена за 1 панель, руб/шт</t>
  </si>
  <si>
    <t>Розничная цена за 1 панель, руб/шт</t>
  </si>
  <si>
    <t>цены на Окрашенные столбы 62х55 и 90х55 см. на странице "Элементы панельных ограждений-1"</t>
  </si>
  <si>
    <t>Все цены указаны с НДС на складе завода Grand Line</t>
  </si>
  <si>
    <t>Столб оцинкованный
с отверстиями или резьбовыми втулками 
в профиле 62*55, 90*55 и заглушкой</t>
  </si>
  <si>
    <t>Калитка 
Medium New</t>
  </si>
  <si>
    <t>Ворота 
Medium New</t>
  </si>
  <si>
    <r>
      <t xml:space="preserve">Цена за 1 п.м. комплекта, руб. 
</t>
    </r>
    <r>
      <rPr>
        <b/>
        <sz val="16"/>
        <color indexed="10"/>
        <rFont val="Arial"/>
        <family val="2"/>
        <charset val="204"/>
      </rPr>
      <t>Внимание! Расчет теоретический</t>
    </r>
    <r>
      <rPr>
        <b/>
        <sz val="16"/>
        <rFont val="Arial"/>
        <family val="2"/>
        <charset val="204"/>
      </rPr>
      <t>.
Продажа ведется по ЭЛЕМЕНТАМ и расчет по конкретному участку будет отличаться!</t>
    </r>
  </si>
  <si>
    <t>Саморез металл-металл 4,8*35 / 5,5*19 цвет по RAL</t>
  </si>
  <si>
    <r>
      <t xml:space="preserve">Стандартные цвета:
</t>
    </r>
    <r>
      <rPr>
        <sz val="16"/>
        <rFont val="Arial"/>
        <family val="2"/>
        <charset val="204"/>
      </rPr>
      <t>желтый RAL 1021, вишневый RAL 3005, синий RAL 5005,  зеленый RAL 6005, темно-серый RAL 7016, светло-серый RAL 7040, коричневый RAL 8017</t>
    </r>
  </si>
  <si>
    <t>Ежемесячная покраска цветов RAL 1021, 3005, 5005, 7016, 7024 по графику не более одного раза в месяц, сроки уточняйте у вашего менеджера</t>
  </si>
  <si>
    <r>
      <t xml:space="preserve">Стандартные цвета: </t>
    </r>
    <r>
      <rPr>
        <sz val="16"/>
        <rFont val="Arial"/>
        <family val="2"/>
        <charset val="204"/>
      </rPr>
      <t>желтый RAL 1021, вишневый RAL 3005, синий RAL 5005,  зеленый RAL 6005, темно-серый RAL 7016, светло-серый RAL 7040, коричневый RAL 8017</t>
    </r>
  </si>
  <si>
    <r>
      <t>Стандартные цвета:</t>
    </r>
    <r>
      <rPr>
        <sz val="16"/>
        <rFont val="Arial"/>
        <family val="2"/>
        <charset val="204"/>
      </rPr>
      <t xml:space="preserve"> желтый RAL 1021, вишневый RAL 3005, синий RAL 5005,  зеленый RAL 6005, темно-серый RAL 7016, светло-серый RAL 7040, коричневый RAL 8017</t>
    </r>
  </si>
  <si>
    <r>
      <t>Стандартные цвета:</t>
    </r>
    <r>
      <rPr>
        <sz val="16"/>
        <color indexed="8"/>
        <rFont val="Arial"/>
        <family val="2"/>
        <charset val="204"/>
      </rPr>
      <t xml:space="preserve">
желтый RAL 1021, вишневый RAL 3005, синий RAL 5005,  зеленый RAL 6005, темно-серый RAL 7016, светло-серый RAL 7040, коричневый RAL 8017</t>
    </r>
  </si>
  <si>
    <t>** - стандартные цвета по RAL: 1021, 3005, 5005, 6005, 7016, 7040, 8017</t>
  </si>
  <si>
    <t>Все цены с НДС на складе завода Grand Line</t>
  </si>
  <si>
    <t>руб/кг</t>
  </si>
  <si>
    <t>к. высоты</t>
  </si>
  <si>
    <r>
      <t xml:space="preserve">Стандартные цвета:
</t>
    </r>
    <r>
      <rPr>
        <sz val="16"/>
        <rFont val="Arial"/>
        <family val="2"/>
        <charset val="204"/>
      </rPr>
      <t>желтый RAL 1021, вишневый RAL 3005, синий RAL 5005, зеленый RAL 6005, темно-серый RAL 7016, светло-серый RAL 7040, коричневый RAL 8017</t>
    </r>
  </si>
  <si>
    <t>Комплект откатных ворот для установки на готовые столбы</t>
  </si>
  <si>
    <t>2,0 x 3,45</t>
  </si>
  <si>
    <t>Декораивное полотно</t>
  </si>
  <si>
    <t>RAL 1013, RAL 1014, RAL 8017</t>
  </si>
  <si>
    <t>RAL 3005, RAL 6005, RAL 7024, RAL 8017, RR 32</t>
  </si>
  <si>
    <t>стандартные</t>
  </si>
  <si>
    <t>под заказ</t>
  </si>
  <si>
    <t>RAL 3005, RAL 6005</t>
  </si>
  <si>
    <t>Цвета ограждений</t>
  </si>
  <si>
    <t>к.высоты</t>
  </si>
  <si>
    <t>Песчано-Полимерное основание*</t>
  </si>
  <si>
    <t>Вкладыш скобы GL</t>
  </si>
  <si>
    <t>вишневый RAL 3005
серый RAL 7040
коричневый RAL 8017</t>
  </si>
  <si>
    <t>Планки - 2 шт</t>
  </si>
  <si>
    <t>Ограждения Protect, 
Газонные и тротуарные ограждения, Временные ограждения, Металлический Штакетник</t>
  </si>
  <si>
    <t>Розничная цена, 
руб/шт</t>
  </si>
  <si>
    <t>При заказе Панелей с ячейкой 100/150/200*50 к стоимости Панелей с ячейкой 100/150/200*55 применяется коэффициент 1,08</t>
  </si>
  <si>
    <t>При заказе  Панелей с ячейкой 100/150/200*50 к стоимости Панелей с ячейкой 100/150/200*55 применяется коэффициент 1,08</t>
  </si>
  <si>
    <r>
      <t xml:space="preserve">Заказы в стандартных цветах </t>
    </r>
    <r>
      <rPr>
        <sz val="16"/>
        <color indexed="8"/>
        <rFont val="Arial"/>
        <family val="2"/>
        <charset val="204"/>
      </rPr>
      <t>принимаются от 150 погонных метров</t>
    </r>
  </si>
  <si>
    <r>
      <t>Заказы в стандартных цветах</t>
    </r>
    <r>
      <rPr>
        <sz val="16"/>
        <color indexed="8"/>
        <rFont val="Arial"/>
        <family val="2"/>
        <charset val="204"/>
      </rPr>
      <t xml:space="preserve"> принимаются</t>
    </r>
    <r>
      <rPr>
        <b/>
        <sz val="16"/>
        <color indexed="8"/>
        <rFont val="Arial"/>
        <family val="2"/>
        <charset val="204"/>
      </rPr>
      <t xml:space="preserve"> </t>
    </r>
    <r>
      <rPr>
        <sz val="16"/>
        <color indexed="8"/>
        <rFont val="Arial"/>
        <family val="2"/>
        <charset val="204"/>
      </rPr>
      <t>от 150 погонных метров</t>
    </r>
  </si>
  <si>
    <t xml:space="preserve">Заказы в стандартных цветах принимаются от 150 п.м. </t>
  </si>
  <si>
    <t>2,0*3,5</t>
  </si>
  <si>
    <t>2,0*1,0</t>
  </si>
  <si>
    <t>Высота*Ширина, м</t>
  </si>
  <si>
    <t>Высота * Ширина, м</t>
  </si>
  <si>
    <t>1,03*1,0</t>
  </si>
  <si>
    <t>1,53*1,0</t>
  </si>
  <si>
    <t>1,73*1,0</t>
  </si>
  <si>
    <t>2,03*1,0</t>
  </si>
  <si>
    <t>2,43*1,0</t>
  </si>
  <si>
    <r>
      <rPr>
        <b/>
        <sz val="14"/>
        <rFont val="Arial Cyr"/>
        <charset val="204"/>
      </rPr>
      <t xml:space="preserve">Ворота: </t>
    </r>
    <r>
      <rPr>
        <sz val="14"/>
        <rFont val="Arial Cyr"/>
        <charset val="204"/>
      </rPr>
      <t xml:space="preserve">2 створки, 2 опорных столба, петли для 3,5-4,0 м -  Locinox GAM12 ( угол откр. 130 град) петли для 4,5-6,0 м - Locinox GBMU4D12 (угол откр. 180 град), ригель, ответная планка
</t>
    </r>
    <r>
      <rPr>
        <b/>
        <sz val="14"/>
        <rFont val="Arial Cyr"/>
        <charset val="204"/>
      </rPr>
      <t xml:space="preserve">Калитка: </t>
    </r>
    <r>
      <rPr>
        <sz val="14"/>
        <rFont val="Arial Cyr"/>
        <charset val="204"/>
      </rPr>
      <t>1</t>
    </r>
    <r>
      <rPr>
        <b/>
        <sz val="14"/>
        <rFont val="Arial Cyr"/>
        <charset val="204"/>
      </rPr>
      <t xml:space="preserve"> </t>
    </r>
    <r>
      <rPr>
        <sz val="14"/>
        <rFont val="Arial Cyr"/>
        <charset val="204"/>
      </rPr>
      <t>створка, 2 опорных столба, петли  Locinox GAM12, ответная планка</t>
    </r>
  </si>
  <si>
    <t>Комплект для ворот временного ограждения EURO</t>
  </si>
  <si>
    <t>кронштейн колеса, колесо, шайба, гайка
хомут 51, вкладыш хомута, крепление для рулонной сетки, болт М6, шайба, гайка</t>
  </si>
  <si>
    <t>Возможно исполнение в других цветах. Стоимость по согласованию.</t>
  </si>
  <si>
    <t>Цены указаны на стандартные цвета</t>
  </si>
  <si>
    <t>Возможно производство калиток и ворот Protect (цена = стоимость калиток и ворот Profi + 15%)</t>
  </si>
  <si>
    <r>
      <rPr>
        <vertAlign val="superscript"/>
        <sz val="14"/>
        <rFont val="Arial"/>
        <family val="2"/>
        <charset val="204"/>
      </rPr>
      <t xml:space="preserve">1 </t>
    </r>
    <r>
      <rPr>
        <sz val="14"/>
        <rFont val="Arial"/>
        <family val="2"/>
        <charset val="204"/>
      </rPr>
      <t>Возможно производство калиток и ворот Bastion 5/6 (цена = стоимость калиток и ворот Profi + 10%)</t>
    </r>
  </si>
  <si>
    <t>позволяет создать створку ворот из секции ограждения</t>
  </si>
  <si>
    <r>
      <rPr>
        <b/>
        <sz val="14"/>
        <rFont val="Arial Cyr"/>
        <charset val="204"/>
      </rPr>
      <t xml:space="preserve">Ворота: </t>
    </r>
    <r>
      <rPr>
        <sz val="14"/>
        <rFont val="Arial Cyr"/>
        <charset val="204"/>
      </rPr>
      <t xml:space="preserve">2 створки, 2 опорных столба, петли для 3,5-4,0 м -  Locinox GAM12 (угол откр. 130 град) петли для 4,5-6,0 м - Locinox GBMU4D12 (угол откр. 180 град), замок Locinox LTKZ, ригель, ответная планка
</t>
    </r>
    <r>
      <rPr>
        <b/>
        <sz val="14"/>
        <rFont val="Arial Cyr"/>
        <charset val="204"/>
      </rPr>
      <t>Калитка:</t>
    </r>
    <r>
      <rPr>
        <sz val="14"/>
        <rFont val="Arial Cyr"/>
        <charset val="204"/>
      </rPr>
      <t xml:space="preserve"> 1 створка, 2 опорных столба, петли Locinox GAM12, замок Locinox LTKZ, ответная планка</t>
    </r>
  </si>
  <si>
    <t>на складе в указаных цветах
калитки 
2,00 х 1,0
ворота 
2,00 х 3,6</t>
  </si>
  <si>
    <t>Кронштейн под гасительную сетку</t>
  </si>
  <si>
    <t>Кронштейн угловой под гасительную сетку</t>
  </si>
  <si>
    <t>новинка 2020
созданы для монтажа гасительной сетки на спортплощадках</t>
  </si>
  <si>
    <r>
      <t xml:space="preserve">Крепление хомут
</t>
    </r>
    <r>
      <rPr>
        <sz val="12"/>
        <rFont val="Arial"/>
        <family val="2"/>
        <charset val="204"/>
      </rPr>
      <t>(укомплектован антивандальными гайками М6)</t>
    </r>
  </si>
  <si>
    <r>
      <t xml:space="preserve">Крепление хомут угловой, Крепление хомут крайний 
</t>
    </r>
    <r>
      <rPr>
        <sz val="12"/>
        <rFont val="Arial"/>
        <family val="2"/>
        <charset val="204"/>
      </rPr>
      <t>(укомплектован антивандальными гайками М6)</t>
    </r>
  </si>
  <si>
    <t>№8 - поддерживаются на складе в полимерном покрытии: черный RAL 5005</t>
  </si>
  <si>
    <t>М6*25 - № 2
М6*85 - № 1,2,3,4
М6*110 - № 1,2,3,8</t>
  </si>
  <si>
    <t>6 втулок</t>
  </si>
  <si>
    <t>6 отверстий</t>
  </si>
  <si>
    <t>8 отверстий</t>
  </si>
  <si>
    <t>8 втулок</t>
  </si>
  <si>
    <t>цена отверстий / втулок</t>
  </si>
  <si>
    <t>коэф высоты</t>
  </si>
  <si>
    <t>толщ. стали - 2,5 мм</t>
  </si>
  <si>
    <t>для панелей 
от 4,8/3,8/4,8 
до 6,0/5,0/6,0</t>
  </si>
  <si>
    <t>Инструмент для монтажа винтопор</t>
  </si>
  <si>
    <t>RAL 3005, RAL 6005, RAL 7024, RAL 8017</t>
  </si>
  <si>
    <t>RAL 3005, RAL 6005, RAL 8017, RR32</t>
  </si>
  <si>
    <t>Остальные цвета по запросу согласно каталогу RAL в количестве не менее 600 п.м.</t>
  </si>
  <si>
    <t>RAL 7024, RAL 7040, RAL 8017</t>
  </si>
  <si>
    <r>
      <rPr>
        <b/>
        <sz val="16"/>
        <rFont val="Arial"/>
        <family val="2"/>
        <charset val="204"/>
      </rPr>
      <t xml:space="preserve">Стандартные цвета PROTECT: 
</t>
    </r>
    <r>
      <rPr>
        <sz val="16"/>
        <rFont val="Arial"/>
        <family val="2"/>
        <charset val="204"/>
      </rPr>
      <t>желтый RAL 1021, вишневый RAL 3005, синий RAL 5005, зеленый RAL 6005, темно-серый RAL 7016, светло-серый RAL 7040, коричневый RAL 8017</t>
    </r>
  </si>
  <si>
    <t>0,6 х 0,27 х 0,130</t>
  </si>
  <si>
    <t>RAL 6005 (зеленый)</t>
  </si>
  <si>
    <r>
      <rPr>
        <sz val="16"/>
        <rFont val="Arial"/>
        <family val="2"/>
        <charset val="204"/>
      </rPr>
      <t>Cетка сварная</t>
    </r>
    <r>
      <rPr>
        <b/>
        <sz val="16"/>
        <rFont val="Arial"/>
        <family val="2"/>
        <charset val="204"/>
      </rPr>
      <t xml:space="preserve"> 
Лепсе-Люкс</t>
    </r>
  </si>
  <si>
    <t>1,95 х 1,0</t>
  </si>
  <si>
    <t>1,95 х 5,0</t>
  </si>
  <si>
    <t>Калитка временного ограждения</t>
  </si>
  <si>
    <t>Ворота временного ограждения</t>
  </si>
  <si>
    <r>
      <rPr>
        <b/>
        <u/>
        <sz val="16"/>
        <rFont val="Arial"/>
        <family val="2"/>
        <charset val="204"/>
      </rPr>
      <t>Комплектация:</t>
    </r>
    <r>
      <rPr>
        <sz val="16"/>
        <rFont val="Arial"/>
        <family val="2"/>
        <charset val="204"/>
      </rPr>
      <t xml:space="preserve">
</t>
    </r>
    <r>
      <rPr>
        <b/>
        <sz val="16"/>
        <rFont val="Arial"/>
        <family val="2"/>
        <charset val="204"/>
      </rPr>
      <t>Ворота</t>
    </r>
    <r>
      <rPr>
        <sz val="16"/>
        <rFont val="Arial"/>
        <family val="2"/>
        <charset val="204"/>
      </rPr>
      <t xml:space="preserve">: 2 створки, 2 столба для петель, 2 петли Locinox GAM12-150, 2 опорных ролика, 2 проушины для навесного замка
</t>
    </r>
    <r>
      <rPr>
        <b/>
        <sz val="16"/>
        <rFont val="Arial"/>
        <family val="2"/>
        <charset val="204"/>
      </rPr>
      <t>Калитка</t>
    </r>
    <r>
      <rPr>
        <sz val="16"/>
        <rFont val="Arial"/>
        <family val="2"/>
        <charset val="204"/>
      </rPr>
      <t>: 1 створка, 1 столб для петли, 1 петля Locinox GAM12-150, 2 проушины для навесного замка</t>
    </r>
  </si>
  <si>
    <t>1,5*3,5</t>
  </si>
  <si>
    <t>1,8*3,5</t>
  </si>
  <si>
    <t>Без заполнения</t>
  </si>
  <si>
    <r>
      <t>Lock</t>
    </r>
    <r>
      <rPr>
        <sz val="16"/>
        <rFont val="Arial"/>
        <family val="2"/>
        <charset val="204"/>
      </rPr>
      <t/>
    </r>
  </si>
  <si>
    <t>* - зеленый RAL6005
** - зеленый RAL6005, серый RAL7040
*** - зеленый RAL6005, коричневый RAL8017
**** - серый RAL7024, серый RAL7040, коричневый RAL8017</t>
  </si>
  <si>
    <t>Лампа светодиодная постоянного тока ELDC (для ворот 3,5 - 4,5 м)</t>
  </si>
  <si>
    <t>Лампа светодиодная переменного тока ELAC (для ворот 5,0 - 9,0 м)</t>
  </si>
  <si>
    <r>
      <t>Распашные ворота 
Profi / Bastion</t>
    </r>
    <r>
      <rPr>
        <vertAlign val="superscript"/>
        <sz val="16"/>
        <rFont val="Arial"/>
        <family val="2"/>
        <charset val="204"/>
      </rPr>
      <t xml:space="preserve">1 
</t>
    </r>
    <r>
      <rPr>
        <sz val="16"/>
        <rFont val="Arial"/>
        <family val="2"/>
        <charset val="204"/>
      </rPr>
      <t>Lock</t>
    </r>
  </si>
  <si>
    <r>
      <t>Калитка 
Profi / Bastion</t>
    </r>
    <r>
      <rPr>
        <vertAlign val="superscript"/>
        <sz val="16"/>
        <rFont val="Arial"/>
        <family val="2"/>
        <charset val="204"/>
      </rPr>
      <t xml:space="preserve">1
</t>
    </r>
    <r>
      <rPr>
        <sz val="16"/>
        <rFont val="Arial"/>
        <family val="2"/>
        <charset val="204"/>
      </rPr>
      <t>Lock</t>
    </r>
  </si>
  <si>
    <t>1,5*1,0</t>
  </si>
  <si>
    <t>1,8*1,0</t>
  </si>
  <si>
    <r>
      <t xml:space="preserve">Панель PROFI
</t>
    </r>
    <r>
      <rPr>
        <b/>
        <sz val="16"/>
        <color indexed="1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indexed="6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indexed="63"/>
        <rFont val="Arial"/>
        <family val="2"/>
        <charset val="204"/>
      </rPr>
      <t>оцинкованного 4,8 мм
с полимерным покрытием 5,0 мм</t>
    </r>
  </si>
  <si>
    <r>
      <t xml:space="preserve">Панель MEDIUM
</t>
    </r>
    <r>
      <rPr>
        <b/>
        <sz val="16"/>
        <color indexed="1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indexed="6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indexed="63"/>
        <rFont val="Arial"/>
        <family val="2"/>
        <charset val="204"/>
      </rPr>
      <t>оцинкованного 3,8 мм
с полимерным покрытием 4,0 мм</t>
    </r>
  </si>
  <si>
    <r>
      <t xml:space="preserve">Панель EXPERT
</t>
    </r>
    <r>
      <rPr>
        <b/>
        <sz val="16"/>
        <color indexed="1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indexed="6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indexed="63"/>
        <rFont val="Arial"/>
        <family val="2"/>
        <charset val="204"/>
      </rPr>
      <t>оцинкованного 5,8 мм
с полимерным покрытием 6,0 мм</t>
    </r>
  </si>
  <si>
    <t>1,43 * 2,5</t>
  </si>
  <si>
    <t>1,63 * 2,5</t>
  </si>
  <si>
    <t>1,93 * 2,5</t>
  </si>
  <si>
    <t>Панели FINE, LIGHT</t>
  </si>
  <si>
    <t xml:space="preserve">№1 - в цинке   </t>
  </si>
  <si>
    <t xml:space="preserve">№2 - в полимерном покрытии: цвет зеленый RAL 6005 </t>
  </si>
  <si>
    <t>№3 - в полимерном покрытии: серый RAL 7040</t>
  </si>
  <si>
    <t>№4 - в полимерном покрытии: серый RAL 8017</t>
  </si>
  <si>
    <r>
      <t xml:space="preserve">Заказы в цвете RAL 5003 </t>
    </r>
    <r>
      <rPr>
        <sz val="16"/>
        <color indexed="8"/>
        <rFont val="Arial"/>
        <family val="2"/>
        <charset val="204"/>
      </rPr>
      <t>принимаются с наценкой 20%</t>
    </r>
  </si>
  <si>
    <r>
      <t>Заказы в стандартных цвете RAL 5003</t>
    </r>
    <r>
      <rPr>
        <sz val="16"/>
        <color indexed="8"/>
        <rFont val="Arial"/>
        <family val="2"/>
        <charset val="204"/>
      </rPr>
      <t xml:space="preserve"> принимаются с наценкой 20%</t>
    </r>
  </si>
  <si>
    <r>
      <rPr>
        <b/>
        <sz val="16"/>
        <color indexed="8"/>
        <rFont val="Arial"/>
        <family val="2"/>
        <charset val="204"/>
      </rPr>
      <t>Заказы в цвете RAL 5003</t>
    </r>
    <r>
      <rPr>
        <sz val="16"/>
        <color indexed="8"/>
        <rFont val="Arial"/>
        <family val="2"/>
        <charset val="204"/>
      </rPr>
      <t xml:space="preserve"> принимаются с наценкой 20%</t>
    </r>
  </si>
  <si>
    <t>Заказы в цвете RAL 5003 принимаются с наценкой 20%</t>
  </si>
  <si>
    <r>
      <rPr>
        <b/>
        <u/>
        <sz val="16"/>
        <rFont val="Arial"/>
        <family val="2"/>
        <charset val="204"/>
      </rPr>
      <t xml:space="preserve">Заказы в стандартных цветах: </t>
    </r>
    <r>
      <rPr>
        <b/>
        <sz val="16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 xml:space="preserve">принимаются от 150 погонных метров
</t>
    </r>
    <r>
      <rPr>
        <b/>
        <u/>
        <sz val="16"/>
        <rFont val="Arial"/>
        <family val="2"/>
        <charset val="204"/>
      </rPr>
      <t>Остальные цвета по запросу</t>
    </r>
    <r>
      <rPr>
        <u/>
        <sz val="16"/>
        <rFont val="Arial"/>
        <family val="2"/>
        <charset val="204"/>
      </rPr>
      <t>:</t>
    </r>
    <r>
      <rPr>
        <sz val="16"/>
        <rFont val="Arial"/>
        <family val="2"/>
        <charset val="204"/>
      </rPr>
      <t xml:space="preserve"> 
принимаются согласно каталогу RAL в количестве от 600 пог. метров, при условии, что панели являются складскими в цинке 
Заказы в цвете RAL 5003 принимаются от 600 пог. метров с наценкой 20%</t>
    </r>
  </si>
  <si>
    <r>
      <rPr>
        <b/>
        <u/>
        <sz val="16"/>
        <rFont val="Arial"/>
        <family val="2"/>
        <charset val="204"/>
      </rPr>
      <t xml:space="preserve">Заказы в стандартных цветах: </t>
    </r>
    <r>
      <rPr>
        <b/>
        <sz val="16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 xml:space="preserve">принимаются от 150 погонных метров
</t>
    </r>
    <r>
      <rPr>
        <b/>
        <u/>
        <sz val="16"/>
        <rFont val="Arial"/>
        <family val="2"/>
        <charset val="204"/>
      </rPr>
      <t>Остальные цвета по запросу</t>
    </r>
    <r>
      <rPr>
        <u/>
        <sz val="16"/>
        <rFont val="Arial"/>
        <family val="2"/>
        <charset val="204"/>
      </rPr>
      <t>:</t>
    </r>
    <r>
      <rPr>
        <sz val="16"/>
        <rFont val="Arial"/>
        <family val="2"/>
        <charset val="204"/>
      </rPr>
      <t xml:space="preserve"> 
принимаются согласно каталогу RAL в количестве от 600 пог. метров, при условии, что панели являются складскими в цинке
Заказы в цвете RAL 5003 принимаются от 600 пог. метров с наценкой 20%</t>
    </r>
  </si>
  <si>
    <r>
      <t>Grand Line</t>
    </r>
    <r>
      <rPr>
        <b/>
        <vertAlign val="superscript"/>
        <sz val="18"/>
        <rFont val="Arial"/>
        <family val="2"/>
        <charset val="204"/>
      </rPr>
      <t>®</t>
    </r>
    <r>
      <rPr>
        <b/>
        <sz val="18"/>
        <rFont val="Arial"/>
        <family val="2"/>
        <charset val="204"/>
      </rPr>
      <t xml:space="preserve">
Estet</t>
    </r>
  </si>
  <si>
    <r>
      <t>Grand Line</t>
    </r>
    <r>
      <rPr>
        <b/>
        <vertAlign val="superscript"/>
        <sz val="18"/>
        <rFont val="Arial"/>
        <family val="2"/>
        <charset val="204"/>
      </rPr>
      <t>®</t>
    </r>
    <r>
      <rPr>
        <b/>
        <sz val="18"/>
        <rFont val="Arial"/>
        <family val="2"/>
        <charset val="204"/>
      </rPr>
      <t xml:space="preserve">
Estet Plus</t>
    </r>
  </si>
  <si>
    <t>Панель Estet 860*1600 (1970) мм - 3 шт.
Направляющая 60*20*2500 мм  - 2 шт.
Стойка 84*48*2500 (3000) мм  - 2 шт.
Крышка универсальная - 1 шт.</t>
  </si>
  <si>
    <t>Панель Estet 860*1600 (1970) мм - 3 шт.
Направляющая 60*20*2500 мм  - 3 шт.
Декоративное полотно 360*2500 мм -1 шт.
Стойка 84*48*2500 (3000) мм  - 2 шт.
Столб 90*55*3000 мм - 1 шт (для ограждения 2,4 м)
Крышка универсальная - 1 шт / Крышка - 2 шт.</t>
  </si>
  <si>
    <t>Панель Estet</t>
  </si>
  <si>
    <r>
      <t>Grand Line</t>
    </r>
    <r>
      <rPr>
        <b/>
        <vertAlign val="superscript"/>
        <sz val="18"/>
        <rFont val="Arial"/>
        <family val="2"/>
        <charset val="204"/>
      </rPr>
      <t>®</t>
    </r>
    <r>
      <rPr>
        <b/>
        <sz val="18"/>
        <rFont val="Arial"/>
        <family val="2"/>
        <charset val="204"/>
      </rPr>
      <t xml:space="preserve">
Colority</t>
    </r>
    <r>
      <rPr>
        <b/>
        <vertAlign val="superscript"/>
        <sz val="18"/>
        <rFont val="Arial"/>
        <family val="2"/>
        <charset val="204"/>
      </rPr>
      <t>®</t>
    </r>
    <r>
      <rPr>
        <b/>
        <sz val="18"/>
        <rFont val="Arial"/>
        <family val="2"/>
        <charset val="204"/>
      </rPr>
      <t xml:space="preserve"> Zinc</t>
    </r>
  </si>
  <si>
    <r>
      <t>Colority</t>
    </r>
    <r>
      <rPr>
        <vertAlign val="superscript"/>
        <sz val="16"/>
        <rFont val="Arial"/>
        <family val="2"/>
        <charset val="204"/>
      </rPr>
      <t>®</t>
    </r>
    <r>
      <rPr>
        <sz val="16"/>
        <rFont val="Arial"/>
        <family val="2"/>
        <charset val="204"/>
      </rPr>
      <t xml:space="preserve"> Zinc </t>
    </r>
    <r>
      <rPr>
        <sz val="14"/>
        <rFont val="Arial"/>
        <family val="2"/>
        <charset val="204"/>
      </rPr>
      <t>(для сеций шириной 2,5 м)</t>
    </r>
  </si>
  <si>
    <r>
      <t>Ворота и калитки Colority</t>
    </r>
    <r>
      <rPr>
        <vertAlign val="superscript"/>
        <sz val="16"/>
        <rFont val="Arial"/>
        <family val="2"/>
        <charset val="204"/>
      </rPr>
      <t>®</t>
    </r>
    <r>
      <rPr>
        <sz val="16"/>
        <rFont val="Arial"/>
        <family val="2"/>
        <charset val="204"/>
      </rPr>
      <t xml:space="preserve"> Zinc</t>
    </r>
  </si>
  <si>
    <t>Estet и Estet Plus</t>
  </si>
  <si>
    <r>
      <t>Элементы подсистемы Colority</t>
    </r>
    <r>
      <rPr>
        <vertAlign val="superscript"/>
        <sz val="16"/>
        <rFont val="Arial"/>
        <family val="2"/>
        <charset val="204"/>
      </rPr>
      <t>®</t>
    </r>
    <r>
      <rPr>
        <sz val="16"/>
        <rFont val="Arial"/>
        <family val="2"/>
        <charset val="204"/>
      </rPr>
      <t xml:space="preserve"> Zinc в стандартных цветах изготавливаются объемом от 150 м.п.</t>
    </r>
  </si>
  <si>
    <t>Estet*</t>
  </si>
  <si>
    <t>Estet Plus*</t>
  </si>
  <si>
    <r>
      <t>Colority</t>
    </r>
    <r>
      <rPr>
        <vertAlign val="superscript"/>
        <sz val="16"/>
        <rFont val="Arial"/>
        <family val="2"/>
        <charset val="204"/>
      </rPr>
      <t>®</t>
    </r>
    <r>
      <rPr>
        <sz val="16"/>
        <rFont val="Arial"/>
        <family val="2"/>
        <charset val="204"/>
      </rPr>
      <t xml:space="preserve"> Zinc</t>
    </r>
  </si>
  <si>
    <r>
      <rPr>
        <sz val="16"/>
        <rFont val="Arial"/>
        <family val="2"/>
        <charset val="204"/>
      </rPr>
      <t>Colority</t>
    </r>
    <r>
      <rPr>
        <vertAlign val="superscript"/>
        <sz val="16"/>
        <rFont val="Arial"/>
        <family val="2"/>
        <charset val="204"/>
      </rPr>
      <t>®</t>
    </r>
    <r>
      <rPr>
        <sz val="16"/>
        <rFont val="Arial"/>
        <family val="2"/>
        <charset val="204"/>
      </rPr>
      <t xml:space="preserve"> Zinc</t>
    </r>
    <r>
      <rPr>
        <b/>
        <sz val="16"/>
        <color indexed="10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 xml:space="preserve">(без заполнения)
</t>
    </r>
    <r>
      <rPr>
        <sz val="14"/>
        <color indexed="63"/>
        <rFont val="Arial"/>
        <family val="2"/>
        <charset val="204"/>
      </rPr>
      <t>необходимая высота заполнения - 1,75 м</t>
    </r>
  </si>
  <si>
    <r>
      <t>Ворота Colority</t>
    </r>
    <r>
      <rPr>
        <vertAlign val="superscript"/>
        <sz val="18"/>
        <color theme="0"/>
        <rFont val="Arial"/>
        <family val="2"/>
        <charset val="204"/>
      </rPr>
      <t>®</t>
    </r>
    <r>
      <rPr>
        <sz val="18"/>
        <color theme="0"/>
        <rFont val="Arial"/>
        <family val="2"/>
        <charset val="204"/>
      </rPr>
      <t xml:space="preserve"> Zinc, Estet, Estet Plus</t>
    </r>
  </si>
  <si>
    <r>
      <t>1. Рама ворот составная с заполнением (кроме ворот Colority</t>
    </r>
    <r>
      <rPr>
        <vertAlign val="superscript"/>
        <sz val="16"/>
        <rFont val="Arial"/>
        <family val="2"/>
        <charset val="204"/>
      </rPr>
      <t>®</t>
    </r>
    <r>
      <rPr>
        <sz val="16"/>
        <rFont val="Arial"/>
        <family val="2"/>
        <charset val="204"/>
      </rPr>
      <t xml:space="preserve"> Zinc) для удобства транспортировки
2. Кронштейн крепления нижнего и верхнего ловителей - 2шт, Кронштейн крепления поддерживающих роликов - 1 шт
3. Роликовая система (Alutech для откатных ворот), в которую входят опоры роликовые 2шт, шина направляющая, ролик опорный, улавливатель нижний, улавливатель верхний, шина с поддерживающими роликами, подставка для роликовых опор 2шт, заглушка балки торцевая, анкерные болты</t>
    </r>
  </si>
  <si>
    <t>Калитка Estet</t>
  </si>
  <si>
    <t>Калитка Estet Plus</t>
  </si>
  <si>
    <t>Ворота Estet</t>
  </si>
  <si>
    <t>Ворота Estet Plus</t>
  </si>
  <si>
    <t>Комплект ворот и калиток 
Profi Lock, Estet, Estet Plus</t>
  </si>
  <si>
    <r>
      <t>Ворота 
Colority</t>
    </r>
    <r>
      <rPr>
        <vertAlign val="superscript"/>
        <sz val="16"/>
        <rFont val="Arial"/>
        <family val="2"/>
        <charset val="204"/>
      </rPr>
      <t>®</t>
    </r>
    <r>
      <rPr>
        <sz val="16"/>
        <rFont val="Arial"/>
        <family val="2"/>
        <charset val="204"/>
      </rPr>
      <t xml:space="preserve"> Zinc</t>
    </r>
  </si>
  <si>
    <r>
      <t>Калитка 
Colority</t>
    </r>
    <r>
      <rPr>
        <vertAlign val="superscript"/>
        <sz val="16"/>
        <rFont val="Arial"/>
        <family val="2"/>
        <charset val="204"/>
      </rPr>
      <t>®</t>
    </r>
    <r>
      <rPr>
        <sz val="16"/>
        <rFont val="Arial"/>
        <family val="2"/>
        <charset val="204"/>
      </rPr>
      <t xml:space="preserve"> Zinc</t>
    </r>
  </si>
  <si>
    <r>
      <t>Комплект ворот и калитки Colority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 xml:space="preserve"> Zinc Lock 
(с замком)
</t>
    </r>
    <r>
      <rPr>
        <b/>
        <sz val="14"/>
        <color indexed="10"/>
        <rFont val="Arial Cyr"/>
        <charset val="204"/>
      </rPr>
      <t>рамка из профиля 60х40</t>
    </r>
  </si>
  <si>
    <r>
      <t>Ригель для ворот
Medium NEW (60x40) и Colority</t>
    </r>
    <r>
      <rPr>
        <vertAlign val="superscript"/>
        <sz val="16"/>
        <rFont val="Arial Cyr"/>
        <charset val="204"/>
      </rPr>
      <t>®</t>
    </r>
    <r>
      <rPr>
        <sz val="16"/>
        <rFont val="Arial Cyr"/>
        <charset val="204"/>
      </rPr>
      <t xml:space="preserve"> Zinc
</t>
    </r>
    <r>
      <rPr>
        <b/>
        <sz val="16"/>
        <color indexed="63"/>
        <rFont val="Arial Cyr"/>
        <charset val="204"/>
      </rPr>
      <t>(</t>
    </r>
    <r>
      <rPr>
        <b/>
        <u/>
        <sz val="16"/>
        <color indexed="63"/>
        <rFont val="Arial Cyr"/>
        <charset val="204"/>
      </rPr>
      <t>не</t>
    </r>
    <r>
      <rPr>
        <b/>
        <sz val="16"/>
        <color indexed="63"/>
        <rFont val="Arial Cyr"/>
        <charset val="204"/>
      </rPr>
      <t xml:space="preserve"> подходит для ворот из круглой трубы 51 мм)</t>
    </r>
  </si>
  <si>
    <r>
      <rPr>
        <b/>
        <sz val="14"/>
        <rFont val="Arial Cyr"/>
        <charset val="204"/>
      </rPr>
      <t>Cтандартные цвета по RAL
Profi, Bastion, Medium:</t>
    </r>
    <r>
      <rPr>
        <sz val="14"/>
        <rFont val="Arial Cyr"/>
        <charset val="204"/>
      </rPr>
      <t xml:space="preserve"> 1021, 3005, 5005, 6005, 7016, 7040, 8017
</t>
    </r>
    <r>
      <rPr>
        <b/>
        <sz val="14"/>
        <rFont val="Arial Cyr"/>
        <charset val="204"/>
      </rPr>
      <t>Estet, Estet Plus, Colority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 xml:space="preserve"> Zinc:</t>
    </r>
    <r>
      <rPr>
        <sz val="14"/>
        <rFont val="Arial Cyr"/>
        <charset val="204"/>
      </rPr>
      <t xml:space="preserve"> 3005, 6005, 7024, 8017, RR32</t>
    </r>
  </si>
  <si>
    <r>
      <t>Панель 
Profi / Bastion</t>
    </r>
    <r>
      <rPr>
        <vertAlign val="superscript"/>
        <sz val="16"/>
        <rFont val="Arial"/>
        <family val="2"/>
        <charset val="204"/>
      </rPr>
      <t>1</t>
    </r>
  </si>
  <si>
    <t>рбу/кг</t>
  </si>
  <si>
    <r>
      <t xml:space="preserve">60 * 40 * 1,4
</t>
    </r>
    <r>
      <rPr>
        <sz val="16"/>
        <rFont val="Arial"/>
        <family val="2"/>
        <charset val="204"/>
      </rPr>
      <t>(резьбовое отверстие под винт М6)</t>
    </r>
  </si>
  <si>
    <t>1,5/20</t>
  </si>
  <si>
    <t>1,8/20</t>
  </si>
  <si>
    <t>2,0/20</t>
  </si>
  <si>
    <t>12 шт</t>
  </si>
  <si>
    <r>
      <rPr>
        <b/>
        <u/>
        <sz val="16"/>
        <color indexed="8"/>
        <rFont val="Arial"/>
        <family val="2"/>
        <charset val="204"/>
      </rPr>
      <t>Заказы в стандартных цветах</t>
    </r>
    <r>
      <rPr>
        <b/>
        <sz val="16"/>
        <color indexed="8"/>
        <rFont val="Arial"/>
        <family val="2"/>
        <charset val="204"/>
      </rPr>
      <t xml:space="preserve"> </t>
    </r>
    <r>
      <rPr>
        <sz val="16"/>
        <color indexed="8"/>
        <rFont val="Arial"/>
        <family val="2"/>
        <charset val="204"/>
      </rPr>
      <t>принимаются от 150 п.м.</t>
    </r>
    <r>
      <rPr>
        <b/>
        <sz val="16"/>
        <color indexed="8"/>
        <rFont val="Arial"/>
        <family val="2"/>
        <charset val="204"/>
      </rPr>
      <t xml:space="preserve">
Остальные цвета по запросу: </t>
    </r>
    <r>
      <rPr>
        <sz val="16"/>
        <color indexed="8"/>
        <rFont val="Arial"/>
        <family val="2"/>
        <charset val="204"/>
      </rPr>
      <t>принимаются согласно каталогу RAL в количестве от 300 п.м.</t>
    </r>
  </si>
  <si>
    <t>Панель длиной 2430 мм из труб 40х20 приваренных к направляющим 60х20  - 1 шт
Столб 62x55 - 1 шт
L-кронштейн - 4 шт
Саморез 5,5х19 мм - 20 шт</t>
  </si>
  <si>
    <r>
      <t xml:space="preserve">Комплект из 2-х оснований для столба
</t>
    </r>
    <r>
      <rPr>
        <sz val="16"/>
        <rFont val="Arial"/>
        <family val="2"/>
        <charset val="204"/>
      </rPr>
      <t>(болты, гайки, шайбы в комплект не входят, заказываются отдельно)</t>
    </r>
  </si>
  <si>
    <r>
      <rPr>
        <b/>
        <sz val="16"/>
        <color indexed="8"/>
        <rFont val="Arial"/>
        <family val="2"/>
        <charset val="204"/>
      </rPr>
      <t>Производство панелей LIGHT</t>
    </r>
    <r>
      <rPr>
        <sz val="16"/>
        <color indexed="8"/>
        <rFont val="Arial"/>
        <family val="2"/>
        <charset val="204"/>
      </rPr>
      <t xml:space="preserve"> в нескладских типоразмерах - принимаются от 1500 шт. </t>
    </r>
  </si>
  <si>
    <r>
      <rPr>
        <b/>
        <sz val="16"/>
        <color indexed="60"/>
        <rFont val="Arial"/>
        <family val="2"/>
        <charset val="204"/>
      </rPr>
      <t>Внимание!</t>
    </r>
    <r>
      <rPr>
        <b/>
        <sz val="16"/>
        <color indexed="8"/>
        <rFont val="Arial"/>
        <family val="2"/>
        <charset val="204"/>
      </rPr>
      <t xml:space="preserve">
Использование панелей Light возможно только в 1 - 3м снеговых районах РФ. Использование в районах с более высокой снеговой нагрузкой может привести к деформации панелей - провисание. </t>
    </r>
  </si>
  <si>
    <t>№2, с фланцем</t>
  </si>
  <si>
    <t>2,065 ПФ</t>
  </si>
  <si>
    <t>Гарантия на элементы ограждений Optima - 1 год</t>
  </si>
  <si>
    <t>Бетонное основание армированное*</t>
  </si>
  <si>
    <t>64*</t>
  </si>
  <si>
    <r>
      <t xml:space="preserve">* Отгрузка столбов длиной 5 м в контейнер:
</t>
    </r>
    <r>
      <rPr>
        <sz val="16"/>
        <rFont val="Arial"/>
        <family val="2"/>
        <charset val="204"/>
      </rPr>
      <t>- если в заказе до 320 шт, отгрузка со склада в стандартной упаковке.
- если в заказе больше 320 шт столбов, то необходимо делать упаковку под контейнер, стоимость и сроки переупаковки уточняйте у менеджера.</t>
    </r>
  </si>
  <si>
    <t>54*</t>
  </si>
  <si>
    <t>Цены нестандартныйх панелей полученные при пересчете по коэффициентам являются примерными. Точные цены только в счёте</t>
  </si>
  <si>
    <t>коэф ширины</t>
  </si>
  <si>
    <t>1,65*3,68</t>
  </si>
  <si>
    <t>2,00*3,68</t>
  </si>
  <si>
    <t>2,40*3,68</t>
  </si>
  <si>
    <t>диам. нити - 3 мм
ячейка 40х40 мм
схема установки - "шторы"
(длина стороны площадки +15%)</t>
  </si>
  <si>
    <t>капрон</t>
  </si>
  <si>
    <t>3 шт на 
1 п.м. сетки</t>
  </si>
  <si>
    <t>1 комп. для каждой стороны площадки</t>
  </si>
  <si>
    <r>
      <t xml:space="preserve">Комплект натяжения троса для одной стороны площадки
</t>
    </r>
    <r>
      <rPr>
        <b/>
        <sz val="12"/>
        <rFont val="Arial"/>
        <family val="2"/>
        <charset val="204"/>
      </rPr>
      <t>(т</t>
    </r>
    <r>
      <rPr>
        <sz val="12"/>
        <rFont val="Arial"/>
        <family val="2"/>
        <charset val="204"/>
      </rPr>
      <t>алреп М12 - 1 шт, рым-гайка М12 - 2 шт, шпилька М12 - 2 шт, шайба М12 - 4 шт, гайка М12 - 2 шт, зажимы для троса М6 - 4 шт, коуш М6 - 2 шт)</t>
    </r>
  </si>
  <si>
    <t>10 шт / поддон</t>
  </si>
  <si>
    <t>замок</t>
  </si>
  <si>
    <t>м.п.</t>
  </si>
  <si>
    <r>
      <t xml:space="preserve">Клипсатор
</t>
    </r>
    <r>
      <rPr>
        <sz val="16"/>
        <rFont val="Arial"/>
        <family val="2"/>
        <charset val="204"/>
      </rPr>
      <t>для обжима соединит-х клипс при стыковке панелей</t>
    </r>
  </si>
  <si>
    <r>
      <t xml:space="preserve">Карабин
</t>
    </r>
    <r>
      <rPr>
        <sz val="14"/>
        <rFont val="Arial"/>
        <family val="2"/>
        <charset val="204"/>
      </rPr>
      <t>цена указана за 1 шт</t>
    </r>
  </si>
  <si>
    <r>
      <t xml:space="preserve">Трос М6
</t>
    </r>
    <r>
      <rPr>
        <sz val="14"/>
        <rFont val="Arial"/>
        <family val="2"/>
        <charset val="204"/>
      </rPr>
      <t>цена указана за 1 погонный метр</t>
    </r>
  </si>
  <si>
    <r>
      <t xml:space="preserve">Гасительная сетка высотой 3,5 м
</t>
    </r>
    <r>
      <rPr>
        <sz val="16"/>
        <rFont val="Arial"/>
        <family val="2"/>
        <charset val="204"/>
      </rPr>
      <t xml:space="preserve">(для ограждения высотой 3 м)
</t>
    </r>
    <r>
      <rPr>
        <sz val="14"/>
        <rFont val="Arial"/>
        <family val="2"/>
        <charset val="204"/>
      </rPr>
      <t>цена указана за 1 м</t>
    </r>
    <r>
      <rPr>
        <vertAlign val="superscript"/>
        <sz val="14"/>
        <rFont val="Arial"/>
        <family val="2"/>
        <charset val="204"/>
      </rPr>
      <t>2</t>
    </r>
  </si>
  <si>
    <r>
      <t xml:space="preserve">Гасительная сетка высотой 4,5 м
</t>
    </r>
    <r>
      <rPr>
        <sz val="16"/>
        <rFont val="Arial"/>
        <family val="2"/>
        <charset val="204"/>
      </rPr>
      <t xml:space="preserve">(для ограждения высотой 4 м)
</t>
    </r>
    <r>
      <rPr>
        <sz val="14"/>
        <rFont val="Arial"/>
        <family val="2"/>
        <charset val="204"/>
      </rPr>
      <t>цена указана за 1 м</t>
    </r>
    <r>
      <rPr>
        <vertAlign val="superscript"/>
        <sz val="14"/>
        <rFont val="Arial"/>
        <family val="2"/>
        <charset val="204"/>
      </rPr>
      <t>2</t>
    </r>
  </si>
  <si>
    <t>Ворота и калитки</t>
  </si>
  <si>
    <t>Розничная цена, руб</t>
  </si>
  <si>
    <t>Ворота Light</t>
  </si>
  <si>
    <t>Калитка Light</t>
  </si>
  <si>
    <t>1,53 * 1,0</t>
  </si>
  <si>
    <t>2,03 * 1,0</t>
  </si>
  <si>
    <t xml:space="preserve">№ 2 </t>
  </si>
  <si>
    <t>карта Fine 
(без ребер жесткости)</t>
  </si>
  <si>
    <t>1,53 * 4,0</t>
  </si>
  <si>
    <t>2,03 * 4,0</t>
  </si>
  <si>
    <r>
      <t xml:space="preserve">Примечание: </t>
    </r>
    <r>
      <rPr>
        <sz val="16"/>
        <color theme="1" tint="4.9989318521683403E-2"/>
        <rFont val="Arial"/>
        <family val="2"/>
        <charset val="204"/>
      </rPr>
      <t>поддерживаются на складе</t>
    </r>
  </si>
  <si>
    <t>2 створки (рамка из профиля 40х20 мм), 2 опорных столба, петли Locinox GAM12 (угол открывания 110 град), ригель, проушины для навесного замка</t>
  </si>
  <si>
    <t>1 створка (рамка из профиля 40х20 мм), 2 опорных столба, петли Locinox GAM12 (угол открывания 110 град), проушины для навесного замка</t>
  </si>
  <si>
    <r>
      <t xml:space="preserve">Панель FINE 
Оцинкованные с Полимерным покрытием
</t>
    </r>
    <r>
      <rPr>
        <b/>
        <sz val="16"/>
        <color indexed="63"/>
        <rFont val="Arial"/>
        <family val="2"/>
        <charset val="204"/>
      </rPr>
      <t xml:space="preserve">ячейка основная 235х55 мм (для 1,43; 1,63; 1,93)
ячейка основная 235х60 мм (для 2,03)
</t>
    </r>
    <r>
      <rPr>
        <b/>
        <sz val="14"/>
        <color indexed="63"/>
        <rFont val="Arial"/>
        <family val="2"/>
        <charset val="204"/>
      </rPr>
      <t>диаметр оцинкованного прутка 3,0 мм</t>
    </r>
    <r>
      <rPr>
        <b/>
        <sz val="16"/>
        <color indexed="63"/>
        <rFont val="Arial"/>
        <family val="2"/>
        <charset val="204"/>
      </rPr>
      <t xml:space="preserve">
</t>
    </r>
    <r>
      <rPr>
        <b/>
        <sz val="14"/>
        <color indexed="63"/>
        <rFont val="Arial"/>
        <family val="2"/>
        <charset val="204"/>
      </rPr>
      <t>диаметр прутка с полимерным покрытием 3,2 мм</t>
    </r>
  </si>
  <si>
    <t>1,03 * 2,5</t>
  </si>
  <si>
    <t xml:space="preserve">"Секция временного ограждения
EURO* в рамке, яч. 100*255, d-3мм"	</t>
  </si>
  <si>
    <t>Секция временного ограждения Practic*без рамки , яч.100*200, d-3,3мм</t>
  </si>
  <si>
    <t>Все цены указаны с НДС на складе завода  (71 км от МКАД по Киевскому шоссе, Ворсино)</t>
  </si>
  <si>
    <t xml:space="preserve">Все цены указаны с НДС на складе завода </t>
  </si>
  <si>
    <t xml:space="preserve">Все цены с НДС на складе завода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</si>
</sst>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-* #,##0.00_р_._-;\-* #,##0.00_р_._-;_-* &quot;-&quot;??_р_._-;_-@_-"/>
    <numFmt numFmtId="165" formatCode="0.000"/>
    <numFmt numFmtId="166" formatCode="0.0"/>
    <numFmt numFmtId="167" formatCode="_([$€]* #,##0.00_);_([$€]* \(#,##0.00\);_([$€]* &quot;-&quot;??_);_(@_)"/>
    <numFmt numFmtId="168" formatCode="#,##0.00_р_."/>
    <numFmt numFmtId="169" formatCode="#,##0_р_."/>
    <numFmt numFmtId="170" formatCode="_(* #,##0.00_);_(* \(#,##0.00\);_(* &quot;-&quot;??_);_(@_)"/>
    <numFmt numFmtId="171" formatCode="_([$€]* #,##0.00_);_([$€]* \(#,##0.00\);_([$€]* \-??_);_(@_)"/>
    <numFmt numFmtId="172" formatCode="_(\$* #,##0.00_);_(\$* \(#,##0.00\);_(\$* \-??_);_(@_)"/>
    <numFmt numFmtId="173" formatCode="_-* #,##0.00_р_._-;\-* #,##0.00_р_._-;_-* \-??_р_._-;_-@_-"/>
    <numFmt numFmtId="174" formatCode="0.0%"/>
    <numFmt numFmtId="175" formatCode="#,##0.00_ ;\-#,##0.00\ "/>
    <numFmt numFmtId="176" formatCode="0.000%"/>
    <numFmt numFmtId="177" formatCode="0_ ;\-0\ "/>
    <numFmt numFmtId="178" formatCode="0.000000"/>
  </numFmts>
  <fonts count="135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177"/>
    </font>
    <font>
      <sz val="10"/>
      <name val="Helv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 Cyr"/>
      <charset val="204"/>
    </font>
    <font>
      <b/>
      <sz val="16"/>
      <color indexed="10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sz val="14"/>
      <name val="Arial Cyr"/>
      <charset val="204"/>
    </font>
    <font>
      <b/>
      <sz val="16"/>
      <color indexed="8"/>
      <name val="Arial"/>
      <family val="2"/>
      <charset val="204"/>
    </font>
    <font>
      <sz val="16"/>
      <color indexed="8"/>
      <name val="Arial"/>
      <family val="2"/>
      <charset val="204"/>
    </font>
    <font>
      <sz val="10"/>
      <name val="Arial"/>
      <family val="2"/>
      <charset val="204"/>
    </font>
    <font>
      <b/>
      <sz val="20"/>
      <color indexed="10"/>
      <name val="Arial"/>
      <family val="2"/>
      <charset val="204"/>
    </font>
    <font>
      <sz val="22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Arial"/>
      <family val="2"/>
      <charset val="204"/>
    </font>
    <font>
      <b/>
      <sz val="20"/>
      <name val="Arial"/>
      <family val="2"/>
      <charset val="204"/>
    </font>
    <font>
      <sz val="26"/>
      <name val="Arial"/>
      <family val="2"/>
      <charset val="204"/>
    </font>
    <font>
      <b/>
      <sz val="26"/>
      <name val="Arial"/>
      <family val="2"/>
      <charset val="204"/>
    </font>
    <font>
      <b/>
      <sz val="36"/>
      <color indexed="10"/>
      <name val="Arial"/>
      <family val="2"/>
      <charset val="204"/>
    </font>
    <font>
      <sz val="24"/>
      <name val="Arial"/>
      <family val="2"/>
      <charset val="204"/>
    </font>
    <font>
      <b/>
      <sz val="36"/>
      <name val="Arial"/>
      <family val="2"/>
      <charset val="204"/>
    </font>
    <font>
      <b/>
      <sz val="24"/>
      <name val="Arial"/>
      <family val="2"/>
      <charset val="204"/>
    </font>
    <font>
      <sz val="24"/>
      <name val="Arial Cyr"/>
      <charset val="204"/>
    </font>
    <font>
      <sz val="12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10"/>
      <name val="Arial"/>
      <family val="2"/>
      <charset val="204"/>
    </font>
    <font>
      <sz val="16"/>
      <color indexed="10"/>
      <name val="Arial"/>
      <family val="2"/>
      <charset val="204"/>
    </font>
    <font>
      <sz val="20"/>
      <name val="Arial Cyr"/>
      <charset val="204"/>
    </font>
    <font>
      <u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sz val="16"/>
      <color indexed="8"/>
      <name val="Arial"/>
      <family val="2"/>
      <charset val="204"/>
    </font>
    <font>
      <sz val="18"/>
      <name val="Arial"/>
      <family val="2"/>
      <charset val="204"/>
    </font>
    <font>
      <b/>
      <sz val="18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vertAlign val="superscript"/>
      <sz val="20"/>
      <color indexed="10"/>
      <name val="Arial"/>
      <family val="2"/>
      <charset val="204"/>
    </font>
    <font>
      <sz val="8"/>
      <name val="Arial"/>
      <family val="2"/>
      <charset val="204"/>
    </font>
    <font>
      <b/>
      <sz val="18"/>
      <color indexed="8"/>
      <name val="Arial"/>
      <family val="2"/>
      <charset val="204"/>
    </font>
    <font>
      <sz val="16"/>
      <name val="Arial Cyr"/>
      <charset val="204"/>
    </font>
    <font>
      <sz val="18"/>
      <name val="Arial Cyr"/>
      <charset val="204"/>
    </font>
    <font>
      <sz val="20"/>
      <color indexed="8"/>
      <name val="Calibri"/>
      <family val="2"/>
      <charset val="204"/>
    </font>
    <font>
      <sz val="22"/>
      <color indexed="8"/>
      <name val="Calibri"/>
      <family val="2"/>
      <charset val="204"/>
    </font>
    <font>
      <b/>
      <sz val="14"/>
      <name val="Arial"/>
      <family val="2"/>
      <charset val="204"/>
    </font>
    <font>
      <b/>
      <u/>
      <sz val="16"/>
      <name val="Arial"/>
      <family val="2"/>
      <charset val="204"/>
    </font>
    <font>
      <b/>
      <vertAlign val="superscript"/>
      <sz val="16"/>
      <name val="Arial"/>
      <family val="2"/>
      <charset val="204"/>
    </font>
    <font>
      <u/>
      <sz val="16"/>
      <name val="Arial"/>
      <family val="2"/>
      <charset val="204"/>
    </font>
    <font>
      <b/>
      <sz val="16"/>
      <color indexed="63"/>
      <name val="Arial"/>
      <family val="2"/>
      <charset val="204"/>
    </font>
    <font>
      <sz val="14"/>
      <name val="Arial"/>
      <family val="2"/>
      <charset val="204"/>
    </font>
    <font>
      <sz val="14"/>
      <color indexed="8"/>
      <name val="Arial"/>
      <family val="2"/>
      <charset val="204"/>
    </font>
    <font>
      <b/>
      <vertAlign val="superscript"/>
      <sz val="20"/>
      <color indexed="10"/>
      <name val="Calibri"/>
      <family val="2"/>
      <charset val="204"/>
    </font>
    <font>
      <b/>
      <sz val="14"/>
      <color indexed="10"/>
      <name val="Arial"/>
      <family val="2"/>
      <charset val="204"/>
    </font>
    <font>
      <b/>
      <sz val="14"/>
      <color indexed="63"/>
      <name val="Arial"/>
      <family val="2"/>
      <charset val="204"/>
    </font>
    <font>
      <b/>
      <u/>
      <sz val="14"/>
      <color indexed="63"/>
      <name val="Arial"/>
      <family val="2"/>
      <charset val="204"/>
    </font>
    <font>
      <i/>
      <sz val="16"/>
      <name val="Arial"/>
      <family val="2"/>
      <charset val="204"/>
    </font>
    <font>
      <i/>
      <u/>
      <sz val="16"/>
      <name val="Arial"/>
      <family val="2"/>
      <charset val="204"/>
    </font>
    <font>
      <b/>
      <u/>
      <sz val="16"/>
      <color indexed="10"/>
      <name val="Arial"/>
      <family val="2"/>
      <charset val="204"/>
    </font>
    <font>
      <b/>
      <sz val="15"/>
      <name val="Arial"/>
      <family val="2"/>
      <charset val="204"/>
    </font>
    <font>
      <sz val="15"/>
      <name val="Arial"/>
      <family val="2"/>
      <charset val="204"/>
    </font>
    <font>
      <b/>
      <sz val="15"/>
      <color indexed="10"/>
      <name val="Arial"/>
      <family val="2"/>
      <charset val="204"/>
    </font>
    <font>
      <b/>
      <sz val="15"/>
      <color indexed="8"/>
      <name val="Arial"/>
      <family val="2"/>
      <charset val="204"/>
    </font>
    <font>
      <b/>
      <vertAlign val="superscript"/>
      <sz val="20"/>
      <color indexed="10"/>
      <name val="Arial Cyr"/>
      <charset val="204"/>
    </font>
    <font>
      <vertAlign val="superscript"/>
      <sz val="16"/>
      <name val="Arial"/>
      <family val="2"/>
      <charset val="204"/>
    </font>
    <font>
      <sz val="16"/>
      <color indexed="63"/>
      <name val="Arial"/>
      <family val="2"/>
      <charset val="204"/>
    </font>
    <font>
      <b/>
      <sz val="16"/>
      <name val="Arial Cyr"/>
      <charset val="204"/>
    </font>
    <font>
      <b/>
      <sz val="16"/>
      <color indexed="63"/>
      <name val="Arial Cyr"/>
      <charset val="204"/>
    </font>
    <font>
      <b/>
      <u/>
      <sz val="16"/>
      <color indexed="63"/>
      <name val="Arial Cyr"/>
      <charset val="204"/>
    </font>
    <font>
      <sz val="14"/>
      <color indexed="63"/>
      <name val="Arial"/>
      <family val="2"/>
      <charset val="204"/>
    </font>
    <font>
      <b/>
      <i/>
      <sz val="16"/>
      <name val="Arial"/>
      <family val="2"/>
      <charset val="204"/>
    </font>
    <font>
      <b/>
      <vertAlign val="superscript"/>
      <sz val="16"/>
      <color indexed="8"/>
      <name val="Arial"/>
      <family val="2"/>
      <charset val="204"/>
    </font>
    <font>
      <b/>
      <sz val="14"/>
      <name val="Arial Cyr"/>
      <charset val="204"/>
    </font>
    <font>
      <sz val="14"/>
      <name val="Open Sans"/>
      <family val="2"/>
      <charset val="204"/>
    </font>
    <font>
      <b/>
      <sz val="14"/>
      <color indexed="10"/>
      <name val="Arial Cyr"/>
      <charset val="204"/>
    </font>
    <font>
      <sz val="11"/>
      <name val="Arial Cyr"/>
      <charset val="204"/>
    </font>
    <font>
      <b/>
      <sz val="8"/>
      <name val="Arial"/>
      <family val="2"/>
      <charset val="204"/>
    </font>
    <font>
      <sz val="14"/>
      <color indexed="8"/>
      <name val="Calibri"/>
      <family val="2"/>
      <charset val="204"/>
    </font>
    <font>
      <b/>
      <sz val="16"/>
      <color indexed="60"/>
      <name val="Arial"/>
      <family val="2"/>
      <charset val="204"/>
    </font>
    <font>
      <vertAlign val="superscript"/>
      <sz val="14"/>
      <name val="Arial"/>
      <family val="2"/>
      <charset val="204"/>
    </font>
    <font>
      <u/>
      <sz val="16"/>
      <color indexed="10"/>
      <name val="Arial"/>
      <family val="2"/>
      <charset val="204"/>
    </font>
    <font>
      <b/>
      <u/>
      <sz val="16"/>
      <color indexed="8"/>
      <name val="Arial"/>
      <family val="2"/>
      <charset val="204"/>
    </font>
    <font>
      <sz val="18"/>
      <color indexed="8"/>
      <name val="Arial"/>
      <family val="2"/>
      <charset val="204"/>
    </font>
    <font>
      <sz val="20"/>
      <color indexed="8"/>
      <name val="Arial"/>
      <family val="2"/>
      <charset val="204"/>
    </font>
    <font>
      <u/>
      <sz val="10"/>
      <color theme="10"/>
      <name val="Arial Cyr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36"/>
      <color theme="1"/>
      <name val="Arial"/>
      <family val="2"/>
      <charset val="204"/>
    </font>
    <font>
      <sz val="16"/>
      <color theme="1" tint="0.14999847407452621"/>
      <name val="Arial"/>
      <family val="2"/>
      <charset val="204"/>
    </font>
    <font>
      <sz val="14"/>
      <color theme="1" tint="0.14999847407452621"/>
      <name val="Arial"/>
      <family val="2"/>
      <charset val="204"/>
    </font>
    <font>
      <sz val="16"/>
      <color rgb="FFFF0000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20"/>
      <color theme="0"/>
      <name val="Arial"/>
      <family val="2"/>
      <charset val="204"/>
    </font>
    <font>
      <sz val="16"/>
      <color theme="0"/>
      <name val="Arial"/>
      <family val="2"/>
      <charset val="204"/>
    </font>
    <font>
      <b/>
      <sz val="16"/>
      <color theme="1" tint="4.9989318521683403E-2"/>
      <name val="Arial"/>
      <family val="2"/>
      <charset val="204"/>
    </font>
    <font>
      <sz val="16"/>
      <color theme="1" tint="4.9989318521683403E-2"/>
      <name val="Arial"/>
      <family val="2"/>
      <charset val="204"/>
    </font>
    <font>
      <b/>
      <sz val="16"/>
      <color rgb="FFFF0000"/>
      <name val="Arial Cyr"/>
      <charset val="204"/>
    </font>
    <font>
      <b/>
      <sz val="20"/>
      <color theme="1"/>
      <name val="Arial"/>
      <family val="2"/>
      <charset val="204"/>
    </font>
    <font>
      <b/>
      <sz val="20"/>
      <color theme="0"/>
      <name val="Arial Cyr"/>
      <charset val="204"/>
    </font>
    <font>
      <b/>
      <sz val="20"/>
      <color theme="0"/>
      <name val="Arial"/>
      <family val="2"/>
      <charset val="204"/>
    </font>
    <font>
      <b/>
      <sz val="15"/>
      <color theme="0"/>
      <name val="Arial"/>
      <family val="2"/>
      <charset val="204"/>
    </font>
    <font>
      <sz val="18"/>
      <color theme="0"/>
      <name val="Arial"/>
      <family val="2"/>
      <charset val="204"/>
    </font>
    <font>
      <b/>
      <sz val="24"/>
      <color theme="0"/>
      <name val="Arial"/>
      <family val="2"/>
      <charset val="204"/>
    </font>
    <font>
      <b/>
      <sz val="26"/>
      <color theme="0"/>
      <name val="Arial"/>
      <family val="2"/>
      <charset val="204"/>
    </font>
    <font>
      <b/>
      <sz val="14"/>
      <color theme="0"/>
      <name val="Arial"/>
      <family val="2"/>
      <charset val="204"/>
    </font>
    <font>
      <sz val="16"/>
      <color theme="0"/>
      <name val="Arial Cyr"/>
      <charset val="204"/>
    </font>
    <font>
      <b/>
      <sz val="16"/>
      <color rgb="FFFFFF00"/>
      <name val="Arial"/>
      <family val="2"/>
      <charset val="204"/>
    </font>
    <font>
      <b/>
      <vertAlign val="superscript"/>
      <sz val="18"/>
      <name val="Arial"/>
      <family val="2"/>
      <charset val="204"/>
    </font>
    <font>
      <sz val="20"/>
      <name val="Arial"/>
      <family val="2"/>
      <charset val="204"/>
    </font>
    <font>
      <vertAlign val="superscript"/>
      <sz val="18"/>
      <color theme="0"/>
      <name val="Arial"/>
      <family val="2"/>
      <charset val="204"/>
    </font>
    <font>
      <b/>
      <vertAlign val="superscript"/>
      <sz val="14"/>
      <name val="Arial Cyr"/>
      <charset val="204"/>
    </font>
    <font>
      <vertAlign val="superscript"/>
      <sz val="16"/>
      <name val="Arial Cyr"/>
      <charset val="204"/>
    </font>
    <font>
      <i/>
      <sz val="16"/>
      <name val="Arial Cyr"/>
      <charset val="204"/>
    </font>
    <font>
      <i/>
      <sz val="16"/>
      <color indexed="8"/>
      <name val="Arial"/>
      <family val="2"/>
      <charset val="204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7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0EA00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6" tint="0.39997558519241921"/>
        <bgColor indexed="64"/>
      </patternFill>
    </fill>
  </fills>
  <borders count="9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 style="medium">
        <color theme="1" tint="0.34998626667073579"/>
      </right>
      <top/>
      <bottom style="thin">
        <color theme="1" tint="0.34998626667073579"/>
      </bottom>
      <diagonal/>
    </border>
    <border>
      <left style="medium">
        <color theme="1" tint="0.34998626667073579"/>
      </left>
      <right/>
      <top/>
      <bottom/>
      <diagonal/>
    </border>
    <border>
      <left style="medium">
        <color theme="1" tint="0.34998626667073579"/>
      </left>
      <right style="thin">
        <color theme="1" tint="0.499984740745262"/>
      </right>
      <top style="thin">
        <color theme="1" tint="0.499984740745262"/>
      </top>
      <bottom style="medium">
        <color theme="1" tint="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medium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 style="thin">
        <color theme="1" tint="0.499984740745262"/>
      </bottom>
      <diagonal/>
    </border>
    <border>
      <left/>
      <right style="thin">
        <color theme="1" tint="0.34998626667073579"/>
      </right>
      <top style="medium">
        <color theme="1" tint="0.34998626667073579"/>
      </top>
      <bottom style="thin">
        <color theme="1" tint="0.499984740745262"/>
      </bottom>
      <diagonal/>
    </border>
    <border>
      <left style="thin">
        <color theme="1" tint="0.34998626667073579"/>
      </left>
      <right/>
      <top style="medium">
        <color theme="1" tint="0.34998626667073579"/>
      </top>
      <bottom style="thin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499984740745262"/>
      </right>
      <top style="thin">
        <color theme="1" tint="0.34998626667073579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34998626667073579"/>
      </top>
      <bottom style="thin">
        <color theme="1" tint="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95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167" fontId="7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4" fillId="0" borderId="0" applyFill="0" applyBorder="0" applyAlignment="0" applyProtection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2" fontId="7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12" borderId="1" applyNumberFormat="0" applyAlignment="0" applyProtection="0"/>
    <xf numFmtId="0" fontId="8" fillId="12" borderId="1" applyNumberFormat="0" applyAlignment="0" applyProtection="0"/>
    <xf numFmtId="0" fontId="8" fillId="13" borderId="1" applyNumberFormat="0" applyAlignment="0" applyProtection="0"/>
    <xf numFmtId="0" fontId="8" fillId="13" borderId="1" applyNumberFormat="0" applyAlignment="0" applyProtection="0"/>
    <xf numFmtId="0" fontId="8" fillId="12" borderId="1" applyNumberFormat="0" applyAlignment="0" applyProtection="0"/>
    <xf numFmtId="0" fontId="8" fillId="12" borderId="1" applyNumberFormat="0" applyAlignment="0" applyProtection="0"/>
    <xf numFmtId="0" fontId="9" fillId="38" borderId="2" applyNumberFormat="0" applyAlignment="0" applyProtection="0"/>
    <xf numFmtId="0" fontId="9" fillId="38" borderId="2" applyNumberFormat="0" applyAlignment="0" applyProtection="0"/>
    <xf numFmtId="0" fontId="9" fillId="39" borderId="2" applyNumberFormat="0" applyAlignment="0" applyProtection="0"/>
    <xf numFmtId="0" fontId="9" fillId="39" borderId="2" applyNumberFormat="0" applyAlignment="0" applyProtection="0"/>
    <xf numFmtId="0" fontId="9" fillId="38" borderId="2" applyNumberFormat="0" applyAlignment="0" applyProtection="0"/>
    <xf numFmtId="0" fontId="9" fillId="38" borderId="2" applyNumberFormat="0" applyAlignment="0" applyProtection="0"/>
    <xf numFmtId="0" fontId="10" fillId="38" borderId="1" applyNumberFormat="0" applyAlignment="0" applyProtection="0"/>
    <xf numFmtId="0" fontId="10" fillId="38" borderId="1" applyNumberFormat="0" applyAlignment="0" applyProtection="0"/>
    <xf numFmtId="0" fontId="10" fillId="39" borderId="1" applyNumberFormat="0" applyAlignment="0" applyProtection="0"/>
    <xf numFmtId="0" fontId="10" fillId="39" borderId="1" applyNumberFormat="0" applyAlignment="0" applyProtection="0"/>
    <xf numFmtId="0" fontId="10" fillId="38" borderId="1" applyNumberFormat="0" applyAlignment="0" applyProtection="0"/>
    <xf numFmtId="0" fontId="10" fillId="38" borderId="1" applyNumberFormat="0" applyAlignment="0" applyProtection="0"/>
    <xf numFmtId="0" fontId="10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2" fontId="4" fillId="0" borderId="0" applyFill="0" applyBorder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9" fillId="0" borderId="0" applyNumberFormat="0" applyFill="0" applyBorder="0" applyProtection="0">
      <alignment horizontal="left"/>
    </xf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59" fillId="0" borderId="0" applyNumberFormat="0" applyFill="0" applyBorder="0" applyProtection="0">
      <alignment horizontal="left"/>
    </xf>
    <xf numFmtId="0" fontId="16" fillId="40" borderId="7" applyNumberFormat="0" applyAlignment="0" applyProtection="0"/>
    <xf numFmtId="0" fontId="16" fillId="40" borderId="7" applyNumberFormat="0" applyAlignment="0" applyProtection="0"/>
    <xf numFmtId="0" fontId="16" fillId="41" borderId="7" applyNumberFormat="0" applyAlignment="0" applyProtection="0"/>
    <xf numFmtId="0" fontId="16" fillId="41" borderId="7" applyNumberFormat="0" applyAlignment="0" applyProtection="0"/>
    <xf numFmtId="0" fontId="16" fillId="40" borderId="7" applyNumberFormat="0" applyAlignment="0" applyProtection="0"/>
    <xf numFmtId="0" fontId="16" fillId="40" borderId="7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0" borderId="0"/>
    <xf numFmtId="0" fontId="1" fillId="0" borderId="0"/>
    <xf numFmtId="0" fontId="106" fillId="0" borderId="0"/>
    <xf numFmtId="0" fontId="53" fillId="0" borderId="0"/>
    <xf numFmtId="0" fontId="11" fillId="0" borderId="0"/>
    <xf numFmtId="0" fontId="106" fillId="0" borderId="0"/>
    <xf numFmtId="0" fontId="106" fillId="0" borderId="0"/>
    <xf numFmtId="0" fontId="106" fillId="0" borderId="0"/>
    <xf numFmtId="0" fontId="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1" fillId="0" borderId="0"/>
    <xf numFmtId="0" fontId="53" fillId="0" borderId="0"/>
    <xf numFmtId="0" fontId="4" fillId="0" borderId="0"/>
    <xf numFmtId="0" fontId="53" fillId="0" borderId="0"/>
    <xf numFmtId="0" fontId="11" fillId="0" borderId="0"/>
    <xf numFmtId="0" fontId="11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" fillId="0" borderId="0"/>
    <xf numFmtId="0" fontId="4" fillId="0" borderId="0"/>
    <xf numFmtId="0" fontId="59" fillId="0" borderId="0"/>
    <xf numFmtId="0" fontId="106" fillId="0" borderId="0"/>
    <xf numFmtId="0" fontId="11" fillId="0" borderId="0"/>
    <xf numFmtId="0" fontId="53" fillId="0" borderId="0"/>
    <xf numFmtId="0" fontId="53" fillId="0" borderId="0"/>
    <xf numFmtId="0" fontId="11" fillId="0" borderId="0"/>
    <xf numFmtId="0" fontId="1" fillId="0" borderId="0"/>
    <xf numFmtId="0" fontId="4" fillId="0" borderId="0"/>
    <xf numFmtId="0" fontId="106" fillId="0" borderId="0"/>
    <xf numFmtId="0" fontId="4" fillId="0" borderId="0"/>
    <xf numFmtId="0" fontId="1" fillId="0" borderId="0"/>
    <xf numFmtId="0" fontId="53" fillId="0" borderId="0"/>
    <xf numFmtId="0" fontId="10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37" fillId="0" borderId="0"/>
    <xf numFmtId="0" fontId="1" fillId="0" borderId="0"/>
    <xf numFmtId="0" fontId="11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" fillId="44" borderId="8" applyNumberFormat="0" applyFont="0" applyAlignment="0" applyProtection="0"/>
    <xf numFmtId="0" fontId="11" fillId="44" borderId="8" applyNumberFormat="0" applyFont="0" applyAlignment="0" applyProtection="0"/>
    <xf numFmtId="0" fontId="4" fillId="45" borderId="8" applyNumberFormat="0" applyAlignment="0" applyProtection="0"/>
    <xf numFmtId="0" fontId="4" fillId="45" borderId="8" applyNumberFormat="0" applyAlignment="0" applyProtection="0"/>
    <xf numFmtId="0" fontId="11" fillId="44" borderId="8" applyNumberFormat="0" applyFont="0" applyAlignment="0" applyProtection="0"/>
    <xf numFmtId="0" fontId="11" fillId="44" borderId="8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0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4" fillId="0" borderId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</cellStyleXfs>
  <cellXfs count="1755">
    <xf numFmtId="0" fontId="0" fillId="0" borderId="0" xfId="0"/>
    <xf numFmtId="0" fontId="11" fillId="0" borderId="0" xfId="0" applyFont="1"/>
    <xf numFmtId="0" fontId="11" fillId="0" borderId="0" xfId="0" applyFont="1" applyAlignment="1"/>
    <xf numFmtId="0" fontId="27" fillId="0" borderId="0" xfId="0" applyFont="1"/>
    <xf numFmtId="0" fontId="27" fillId="0" borderId="0" xfId="0" applyFont="1" applyBorder="1"/>
    <xf numFmtId="0" fontId="27" fillId="0" borderId="0" xfId="0" applyFont="1" applyBorder="1" applyAlignment="1"/>
    <xf numFmtId="0" fontId="11" fillId="0" borderId="0" xfId="0" applyFont="1" applyAlignment="1">
      <alignment horizontal="center" vertical="center"/>
    </xf>
    <xf numFmtId="0" fontId="27" fillId="0" borderId="0" xfId="0" applyFont="1" applyAlignment="1"/>
    <xf numFmtId="0" fontId="31" fillId="0" borderId="0" xfId="0" applyFont="1"/>
    <xf numFmtId="0" fontId="30" fillId="0" borderId="0" xfId="0" applyFont="1"/>
    <xf numFmtId="0" fontId="30" fillId="0" borderId="10" xfId="0" applyFont="1" applyBorder="1" applyAlignment="1" applyProtection="1">
      <alignment horizontal="center" vertical="center"/>
      <protection hidden="1"/>
    </xf>
    <xf numFmtId="0" fontId="30" fillId="46" borderId="10" xfId="0" applyFont="1" applyFill="1" applyBorder="1" applyAlignment="1" applyProtection="1">
      <alignment horizontal="center" vertical="center" wrapText="1"/>
      <protection hidden="1"/>
    </xf>
    <xf numFmtId="165" fontId="30" fillId="0" borderId="10" xfId="0" applyNumberFormat="1" applyFont="1" applyFill="1" applyBorder="1" applyAlignment="1" applyProtection="1">
      <alignment horizontal="center" vertical="center"/>
      <protection hidden="1"/>
    </xf>
    <xf numFmtId="2" fontId="30" fillId="0" borderId="10" xfId="0" applyNumberFormat="1" applyFont="1" applyBorder="1" applyAlignment="1" applyProtection="1">
      <alignment horizontal="center" vertical="center"/>
      <protection hidden="1"/>
    </xf>
    <xf numFmtId="0" fontId="30" fillId="0" borderId="11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30" fillId="0" borderId="0" xfId="341" applyFont="1" applyAlignment="1">
      <alignment vertical="center"/>
    </xf>
    <xf numFmtId="0" fontId="30" fillId="0" borderId="0" xfId="341" applyFont="1" applyAlignment="1">
      <alignment vertical="center" wrapText="1"/>
    </xf>
    <xf numFmtId="0" fontId="29" fillId="0" borderId="0" xfId="341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Border="1" applyAlignment="1">
      <alignment vertical="center" wrapText="1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 wrapText="1"/>
    </xf>
    <xf numFmtId="0" fontId="28" fillId="0" borderId="0" xfId="340" applyFont="1" applyBorder="1" applyAlignment="1" applyProtection="1">
      <alignment vertical="top"/>
      <protection hidden="1"/>
    </xf>
    <xf numFmtId="0" fontId="29" fillId="0" borderId="0" xfId="340" applyFont="1" applyBorder="1" applyAlignment="1"/>
    <xf numFmtId="0" fontId="30" fillId="0" borderId="10" xfId="0" applyFont="1" applyFill="1" applyBorder="1" applyAlignment="1" applyProtection="1">
      <alignment vertical="center"/>
      <protection hidden="1"/>
    </xf>
    <xf numFmtId="0" fontId="29" fillId="0" borderId="0" xfId="0" applyFont="1" applyBorder="1" applyAlignment="1" applyProtection="1">
      <alignment horizontal="left" vertical="top"/>
      <protection hidden="1"/>
    </xf>
    <xf numFmtId="0" fontId="36" fillId="0" borderId="0" xfId="0" applyFont="1"/>
    <xf numFmtId="0" fontId="43" fillId="0" borderId="0" xfId="0" applyFont="1"/>
    <xf numFmtId="0" fontId="43" fillId="0" borderId="0" xfId="0" applyFont="1" applyAlignment="1">
      <alignment vertical="center"/>
    </xf>
    <xf numFmtId="0" fontId="43" fillId="0" borderId="0" xfId="341" applyFont="1" applyAlignment="1">
      <alignment vertical="center"/>
    </xf>
    <xf numFmtId="0" fontId="1" fillId="0" borderId="0" xfId="318"/>
    <xf numFmtId="0" fontId="38" fillId="0" borderId="0" xfId="318" applyFont="1"/>
    <xf numFmtId="0" fontId="47" fillId="0" borderId="0" xfId="339" applyFont="1" applyAlignment="1">
      <alignment vertical="center"/>
    </xf>
    <xf numFmtId="0" fontId="47" fillId="0" borderId="0" xfId="318" applyFont="1" applyBorder="1"/>
    <xf numFmtId="0" fontId="35" fillId="0" borderId="0" xfId="340" applyFont="1" applyBorder="1" applyAlignment="1" applyProtection="1">
      <alignment vertical="top"/>
      <protection hidden="1"/>
    </xf>
    <xf numFmtId="0" fontId="29" fillId="0" borderId="0" xfId="318" applyFont="1" applyBorder="1" applyAlignment="1" applyProtection="1">
      <alignment horizontal="center" vertical="center" wrapText="1"/>
      <protection hidden="1"/>
    </xf>
    <xf numFmtId="166" fontId="30" fillId="0" borderId="0" xfId="318" applyNumberFormat="1" applyFont="1" applyBorder="1" applyAlignment="1" applyProtection="1">
      <alignment horizontal="center" vertical="center"/>
      <protection hidden="1"/>
    </xf>
    <xf numFmtId="0" fontId="30" fillId="0" borderId="0" xfId="318" applyFont="1" applyBorder="1" applyAlignment="1" applyProtection="1">
      <alignment horizontal="center" vertical="center"/>
      <protection hidden="1"/>
    </xf>
    <xf numFmtId="4" fontId="30" fillId="0" borderId="0" xfId="318" applyNumberFormat="1" applyFont="1" applyFill="1" applyBorder="1" applyAlignment="1" applyProtection="1">
      <alignment horizontal="center" vertical="center"/>
      <protection hidden="1"/>
    </xf>
    <xf numFmtId="168" fontId="29" fillId="0" borderId="0" xfId="318" applyNumberFormat="1" applyFont="1" applyBorder="1" applyAlignment="1" applyProtection="1">
      <alignment horizontal="center" vertical="center" wrapText="1"/>
      <protection hidden="1"/>
    </xf>
    <xf numFmtId="0" fontId="29" fillId="0" borderId="0" xfId="318" applyFont="1" applyBorder="1" applyAlignment="1" applyProtection="1">
      <alignment vertical="center"/>
      <protection hidden="1"/>
    </xf>
    <xf numFmtId="0" fontId="48" fillId="0" borderId="0" xfId="318" applyFont="1"/>
    <xf numFmtId="0" fontId="29" fillId="0" borderId="0" xfId="314" applyFont="1" applyBorder="1" applyAlignment="1" applyProtection="1">
      <alignment vertical="center"/>
      <protection hidden="1"/>
    </xf>
    <xf numFmtId="0" fontId="48" fillId="0" borderId="0" xfId="318" applyFont="1" applyBorder="1"/>
    <xf numFmtId="0" fontId="29" fillId="0" borderId="0" xfId="0" applyFont="1" applyBorder="1" applyAlignment="1" applyProtection="1">
      <alignment vertical="center" wrapText="1"/>
      <protection hidden="1"/>
    </xf>
    <xf numFmtId="0" fontId="43" fillId="0" borderId="0" xfId="341" applyFont="1" applyBorder="1" applyAlignment="1">
      <alignment vertical="center"/>
    </xf>
    <xf numFmtId="0" fontId="44" fillId="0" borderId="0" xfId="341" applyFont="1" applyFill="1" applyBorder="1" applyAlignment="1">
      <alignment vertical="center" wrapText="1"/>
    </xf>
    <xf numFmtId="9" fontId="40" fillId="0" borderId="10" xfId="357" applyFont="1" applyBorder="1" applyAlignment="1">
      <alignment horizontal="center" vertical="center"/>
    </xf>
    <xf numFmtId="0" fontId="32" fillId="0" borderId="0" xfId="0" applyFont="1" applyBorder="1" applyAlignment="1"/>
    <xf numFmtId="0" fontId="29" fillId="0" borderId="0" xfId="0" applyFont="1" applyBorder="1" applyAlignment="1" applyProtection="1">
      <alignment vertical="center"/>
      <protection hidden="1"/>
    </xf>
    <xf numFmtId="0" fontId="32" fillId="0" borderId="0" xfId="0" applyFont="1" applyBorder="1" applyAlignment="1">
      <alignment vertical="center" wrapText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48" fillId="0" borderId="0" xfId="318" applyFont="1" applyAlignment="1"/>
    <xf numFmtId="0" fontId="29" fillId="0" borderId="0" xfId="314" applyFont="1" applyBorder="1" applyAlignment="1" applyProtection="1">
      <alignment horizontal="center" vertical="center" wrapText="1"/>
      <protection hidden="1"/>
    </xf>
    <xf numFmtId="0" fontId="30" fillId="0" borderId="0" xfId="318" applyFont="1" applyBorder="1" applyAlignment="1" applyProtection="1">
      <alignment horizontal="center" vertical="center" wrapText="1"/>
      <protection hidden="1"/>
    </xf>
    <xf numFmtId="0" fontId="30" fillId="0" borderId="0" xfId="318" applyFont="1" applyBorder="1" applyAlignment="1" applyProtection="1">
      <alignment vertical="center" wrapText="1"/>
      <protection hidden="1"/>
    </xf>
    <xf numFmtId="0" fontId="29" fillId="0" borderId="0" xfId="314" applyFont="1" applyFill="1" applyBorder="1" applyAlignment="1" applyProtection="1">
      <alignment vertical="center" textRotation="90" wrapText="1"/>
      <protection hidden="1"/>
    </xf>
    <xf numFmtId="0" fontId="33" fillId="0" borderId="0" xfId="318" applyFont="1" applyBorder="1" applyAlignment="1">
      <alignment horizontal="left" wrapText="1"/>
    </xf>
    <xf numFmtId="0" fontId="30" fillId="0" borderId="0" xfId="314" applyFont="1" applyBorder="1" applyAlignment="1" applyProtection="1">
      <alignment horizontal="center" vertical="center" wrapText="1"/>
      <protection hidden="1"/>
    </xf>
    <xf numFmtId="3" fontId="30" fillId="0" borderId="0" xfId="318" applyNumberFormat="1" applyFont="1" applyBorder="1" applyAlignment="1" applyProtection="1">
      <alignment horizontal="center" vertical="center" wrapText="1"/>
      <protection hidden="1"/>
    </xf>
    <xf numFmtId="3" fontId="30" fillId="0" borderId="0" xfId="318" applyNumberFormat="1" applyFont="1" applyFill="1" applyBorder="1" applyAlignment="1" applyProtection="1">
      <alignment horizontal="center" vertical="center"/>
      <protection hidden="1"/>
    </xf>
    <xf numFmtId="0" fontId="29" fillId="0" borderId="13" xfId="318" applyFont="1" applyBorder="1" applyAlignment="1" applyProtection="1">
      <alignment horizontal="center" vertical="center" wrapText="1"/>
      <protection hidden="1"/>
    </xf>
    <xf numFmtId="166" fontId="30" fillId="0" borderId="13" xfId="318" applyNumberFormat="1" applyFont="1" applyBorder="1" applyAlignment="1" applyProtection="1">
      <alignment horizontal="center" vertical="center"/>
      <protection hidden="1"/>
    </xf>
    <xf numFmtId="0" fontId="30" fillId="0" borderId="13" xfId="318" applyFont="1" applyBorder="1" applyAlignment="1" applyProtection="1">
      <alignment horizontal="center" vertical="center"/>
      <protection hidden="1"/>
    </xf>
    <xf numFmtId="4" fontId="30" fillId="0" borderId="13" xfId="318" applyNumberFormat="1" applyFont="1" applyFill="1" applyBorder="1" applyAlignment="1" applyProtection="1">
      <alignment horizontal="center" vertical="center"/>
      <protection hidden="1"/>
    </xf>
    <xf numFmtId="169" fontId="30" fillId="0" borderId="13" xfId="318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vertical="center" wrapText="1"/>
      <protection hidden="1"/>
    </xf>
    <xf numFmtId="1" fontId="30" fillId="0" borderId="10" xfId="0" applyNumberFormat="1" applyFont="1" applyBorder="1" applyAlignment="1" applyProtection="1">
      <alignment horizontal="center" vertical="center"/>
      <protection hidden="1"/>
    </xf>
    <xf numFmtId="166" fontId="30" fillId="0" borderId="14" xfId="0" applyNumberFormat="1" applyFont="1" applyBorder="1" applyAlignment="1" applyProtection="1">
      <alignment horizontal="center" vertical="center"/>
      <protection hidden="1"/>
    </xf>
    <xf numFmtId="166" fontId="30" fillId="0" borderId="12" xfId="0" applyNumberFormat="1" applyFont="1" applyBorder="1" applyAlignment="1" applyProtection="1">
      <alignment horizontal="center" vertical="center"/>
      <protection hidden="1"/>
    </xf>
    <xf numFmtId="166" fontId="30" fillId="0" borderId="11" xfId="0" applyNumberFormat="1" applyFont="1" applyBorder="1" applyAlignment="1" applyProtection="1">
      <alignment horizontal="center" vertical="center"/>
      <protection hidden="1"/>
    </xf>
    <xf numFmtId="14" fontId="36" fillId="0" borderId="0" xfId="0" applyNumberFormat="1" applyFont="1" applyAlignment="1">
      <alignment horizontal="right"/>
    </xf>
    <xf numFmtId="3" fontId="30" fillId="0" borderId="0" xfId="0" applyNumberFormat="1" applyFont="1"/>
    <xf numFmtId="166" fontId="51" fillId="0" borderId="0" xfId="0" applyNumberFormat="1" applyFont="1"/>
    <xf numFmtId="4" fontId="30" fillId="0" borderId="11" xfId="0" applyNumberFormat="1" applyFont="1" applyBorder="1" applyAlignment="1" applyProtection="1">
      <alignment horizontal="center" vertical="center"/>
      <protection hidden="1"/>
    </xf>
    <xf numFmtId="4" fontId="30" fillId="0" borderId="14" xfId="0" applyNumberFormat="1" applyFont="1" applyBorder="1" applyAlignment="1" applyProtection="1">
      <alignment horizontal="center" vertical="center"/>
      <protection hidden="1"/>
    </xf>
    <xf numFmtId="4" fontId="30" fillId="0" borderId="12" xfId="0" applyNumberFormat="1" applyFont="1" applyBorder="1" applyAlignment="1" applyProtection="1">
      <alignment horizontal="center" vertical="center"/>
      <protection hidden="1"/>
    </xf>
    <xf numFmtId="3" fontId="54" fillId="0" borderId="10" xfId="0" applyNumberFormat="1" applyFont="1" applyFill="1" applyBorder="1" applyAlignment="1" applyProtection="1">
      <alignment horizontal="center" vertical="center"/>
      <protection hidden="1"/>
    </xf>
    <xf numFmtId="166" fontId="30" fillId="0" borderId="15" xfId="0" applyNumberFormat="1" applyFont="1" applyFill="1" applyBorder="1" applyAlignment="1" applyProtection="1">
      <alignment horizontal="center" vertical="center"/>
      <protection hidden="1"/>
    </xf>
    <xf numFmtId="4" fontId="30" fillId="0" borderId="15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Font="1" applyFill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41" fillId="47" borderId="10" xfId="341" applyFont="1" applyFill="1" applyBorder="1" applyAlignment="1">
      <alignment horizontal="center" vertical="center" wrapText="1"/>
    </xf>
    <xf numFmtId="0" fontId="55" fillId="0" borderId="0" xfId="318" applyFont="1" applyBorder="1" applyAlignment="1">
      <alignment horizontal="right"/>
    </xf>
    <xf numFmtId="0" fontId="55" fillId="0" borderId="0" xfId="341" applyFont="1" applyAlignment="1">
      <alignment vertical="center"/>
    </xf>
    <xf numFmtId="0" fontId="29" fillId="0" borderId="0" xfId="0" applyFont="1" applyBorder="1" applyAlignment="1" applyProtection="1">
      <alignment horizontal="left" vertical="center" wrapText="1"/>
      <protection hidden="1"/>
    </xf>
    <xf numFmtId="3" fontId="30" fillId="0" borderId="10" xfId="0" applyNumberFormat="1" applyFont="1" applyFill="1" applyBorder="1" applyAlignment="1" applyProtection="1">
      <alignment horizontal="center" vertical="center"/>
      <protection hidden="1"/>
    </xf>
    <xf numFmtId="166" fontId="30" fillId="0" borderId="16" xfId="0" applyNumberFormat="1" applyFont="1" applyBorder="1" applyAlignment="1" applyProtection="1">
      <alignment horizontal="center" vertical="center"/>
      <protection hidden="1"/>
    </xf>
    <xf numFmtId="2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12" xfId="0" applyNumberFormat="1" applyFont="1" applyBorder="1" applyAlignment="1" applyProtection="1">
      <alignment horizontal="center" vertical="center" wrapText="1"/>
      <protection hidden="1"/>
    </xf>
    <xf numFmtId="0" fontId="41" fillId="47" borderId="19" xfId="341" applyFont="1" applyFill="1" applyBorder="1" applyAlignment="1">
      <alignment horizontal="center" vertical="center" wrapText="1"/>
    </xf>
    <xf numFmtId="3" fontId="54" fillId="0" borderId="11" xfId="0" applyNumberFormat="1" applyFont="1" applyFill="1" applyBorder="1" applyAlignment="1" applyProtection="1">
      <alignment horizontal="center" vertical="center"/>
      <protection hidden="1"/>
    </xf>
    <xf numFmtId="3" fontId="54" fillId="0" borderId="14" xfId="0" applyNumberFormat="1" applyFont="1" applyFill="1" applyBorder="1" applyAlignment="1" applyProtection="1">
      <alignment horizontal="center" vertical="center"/>
      <protection hidden="1"/>
    </xf>
    <xf numFmtId="3" fontId="54" fillId="0" borderId="12" xfId="0" applyNumberFormat="1" applyFont="1" applyFill="1" applyBorder="1" applyAlignment="1" applyProtection="1">
      <alignment horizontal="center" vertical="center"/>
      <protection hidden="1"/>
    </xf>
    <xf numFmtId="0" fontId="62" fillId="0" borderId="0" xfId="0" applyFont="1"/>
    <xf numFmtId="0" fontId="57" fillId="0" borderId="0" xfId="340" applyFont="1" applyBorder="1" applyAlignment="1" applyProtection="1">
      <protection hidden="1"/>
    </xf>
    <xf numFmtId="0" fontId="55" fillId="0" borderId="0" xfId="0" applyFont="1"/>
    <xf numFmtId="0" fontId="56" fillId="0" borderId="0" xfId="0" applyFont="1" applyBorder="1" applyAlignment="1" applyProtection="1">
      <alignment vertical="center" wrapText="1"/>
      <protection hidden="1"/>
    </xf>
    <xf numFmtId="0" fontId="60" fillId="0" borderId="0" xfId="0" applyFont="1" applyBorder="1" applyAlignment="1">
      <alignment vertical="center" wrapText="1"/>
    </xf>
    <xf numFmtId="0" fontId="30" fillId="48" borderId="0" xfId="0" applyFont="1" applyFill="1"/>
    <xf numFmtId="0" fontId="48" fillId="0" borderId="0" xfId="318" applyFont="1" applyFill="1"/>
    <xf numFmtId="0" fontId="30" fillId="0" borderId="0" xfId="0" applyFont="1" applyFill="1" applyAlignment="1">
      <alignment vertical="center" wrapText="1"/>
    </xf>
    <xf numFmtId="1" fontId="30" fillId="48" borderId="0" xfId="0" applyNumberFormat="1" applyFont="1" applyFill="1"/>
    <xf numFmtId="0" fontId="30" fillId="0" borderId="18" xfId="0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Border="1" applyAlignment="1">
      <alignment horizontal="center"/>
    </xf>
    <xf numFmtId="0" fontId="107" fillId="0" borderId="0" xfId="340" applyFont="1" applyBorder="1" applyAlignment="1" applyProtection="1">
      <alignment vertical="center" wrapText="1"/>
      <protection hidden="1"/>
    </xf>
    <xf numFmtId="0" fontId="35" fillId="0" borderId="0" xfId="340" applyFont="1" applyBorder="1" applyAlignment="1" applyProtection="1">
      <protection hidden="1"/>
    </xf>
    <xf numFmtId="0" fontId="30" fillId="0" borderId="14" xfId="0" applyFont="1" applyBorder="1" applyAlignment="1" applyProtection="1">
      <alignment horizontal="center" vertical="center"/>
      <protection hidden="1"/>
    </xf>
    <xf numFmtId="1" fontId="33" fillId="0" borderId="14" xfId="0" applyNumberFormat="1" applyFont="1" applyFill="1" applyBorder="1" applyAlignment="1" applyProtection="1">
      <alignment horizontal="center" vertical="center" wrapText="1"/>
      <protection hidden="1"/>
    </xf>
    <xf numFmtId="1" fontId="33" fillId="48" borderId="14" xfId="0" applyNumberFormat="1" applyFont="1" applyFill="1" applyBorder="1" applyAlignment="1" applyProtection="1">
      <alignment horizontal="center" vertical="center" wrapText="1"/>
      <protection hidden="1"/>
    </xf>
    <xf numFmtId="1" fontId="33" fillId="0" borderId="11" xfId="0" applyNumberFormat="1" applyFont="1" applyFill="1" applyBorder="1" applyAlignment="1" applyProtection="1">
      <alignment horizontal="center" vertical="center" wrapText="1"/>
      <protection hidden="1"/>
    </xf>
    <xf numFmtId="1" fontId="33" fillId="48" borderId="11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6" xfId="0" applyFont="1" applyBorder="1" applyAlignment="1" applyProtection="1">
      <alignment horizontal="center" vertical="center"/>
      <protection hidden="1"/>
    </xf>
    <xf numFmtId="0" fontId="30" fillId="0" borderId="0" xfId="0" applyFont="1" applyFill="1"/>
    <xf numFmtId="0" fontId="33" fillId="0" borderId="0" xfId="0" applyFont="1" applyFill="1"/>
    <xf numFmtId="14" fontId="30" fillId="0" borderId="0" xfId="0" applyNumberFormat="1" applyFont="1" applyAlignment="1">
      <alignment horizontal="right"/>
    </xf>
    <xf numFmtId="0" fontId="30" fillId="0" borderId="15" xfId="0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protection hidden="1"/>
    </xf>
    <xf numFmtId="0" fontId="68" fillId="0" borderId="0" xfId="0" applyFont="1" applyAlignment="1">
      <alignment vertical="top"/>
    </xf>
    <xf numFmtId="0" fontId="61" fillId="0" borderId="0" xfId="0" applyFont="1"/>
    <xf numFmtId="0" fontId="30" fillId="0" borderId="11" xfId="0" applyFont="1" applyFill="1" applyBorder="1" applyAlignment="1" applyProtection="1">
      <alignment horizontal="center" vertical="center" wrapText="1"/>
      <protection hidden="1"/>
    </xf>
    <xf numFmtId="0" fontId="30" fillId="0" borderId="14" xfId="0" applyFont="1" applyFill="1" applyBorder="1" applyAlignment="1" applyProtection="1">
      <alignment horizontal="center" vertical="center" wrapText="1"/>
      <protection hidden="1"/>
    </xf>
    <xf numFmtId="0" fontId="30" fillId="0" borderId="12" xfId="0" applyFont="1" applyFill="1" applyBorder="1" applyAlignment="1" applyProtection="1">
      <alignment horizontal="center" vertical="center" wrapText="1"/>
      <protection hidden="1"/>
    </xf>
    <xf numFmtId="0" fontId="30" fillId="0" borderId="16" xfId="0" applyFont="1" applyFill="1" applyBorder="1" applyAlignment="1" applyProtection="1">
      <alignment horizontal="center" vertical="center" wrapText="1"/>
      <protection hidden="1"/>
    </xf>
    <xf numFmtId="0" fontId="61" fillId="0" borderId="10" xfId="0" applyFont="1" applyBorder="1" applyAlignment="1">
      <alignment horizontal="center"/>
    </xf>
    <xf numFmtId="1" fontId="30" fillId="0" borderId="14" xfId="0" applyNumberFormat="1" applyFont="1" applyFill="1" applyBorder="1" applyAlignment="1" applyProtection="1">
      <alignment horizontal="center" vertical="center" wrapText="1"/>
      <protection hidden="1"/>
    </xf>
    <xf numFmtId="1" fontId="30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61" fillId="0" borderId="0" xfId="0" applyFont="1" applyBorder="1" applyAlignment="1">
      <alignment horizontal="center"/>
    </xf>
    <xf numFmtId="0" fontId="29" fillId="0" borderId="0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Fill="1" applyBorder="1" applyAlignment="1" applyProtection="1">
      <alignment horizontal="left" vertical="center" wrapText="1" indent="3"/>
      <protection hidden="1"/>
    </xf>
    <xf numFmtId="0" fontId="30" fillId="0" borderId="0" xfId="0" applyFont="1" applyFill="1" applyBorder="1" applyAlignment="1" applyProtection="1">
      <alignment horizontal="center" vertical="center" wrapText="1"/>
      <protection hidden="1"/>
    </xf>
    <xf numFmtId="1" fontId="30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29" fillId="51" borderId="10" xfId="0" applyFont="1" applyFill="1" applyBorder="1" applyAlignment="1" applyProtection="1">
      <alignment horizontal="center" vertical="center" wrapText="1"/>
      <protection hidden="1"/>
    </xf>
    <xf numFmtId="0" fontId="29" fillId="51" borderId="10" xfId="0" applyNumberFormat="1" applyFont="1" applyFill="1" applyBorder="1" applyAlignment="1" applyProtection="1">
      <alignment horizontal="center" vertical="center" wrapText="1"/>
      <protection hidden="1"/>
    </xf>
    <xf numFmtId="4" fontId="30" fillId="0" borderId="11" xfId="0" applyNumberFormat="1" applyFont="1" applyFill="1" applyBorder="1" applyAlignment="1" applyProtection="1">
      <alignment horizontal="center" vertical="center"/>
      <protection hidden="1"/>
    </xf>
    <xf numFmtId="4" fontId="30" fillId="0" borderId="12" xfId="0" applyNumberFormat="1" applyFont="1" applyFill="1" applyBorder="1" applyAlignment="1" applyProtection="1">
      <alignment horizontal="center" vertical="center"/>
      <protection hidden="1"/>
    </xf>
    <xf numFmtId="0" fontId="30" fillId="0" borderId="20" xfId="0" applyFont="1" applyFill="1" applyBorder="1" applyAlignment="1" applyProtection="1">
      <alignment horizontal="center" vertical="center" wrapText="1"/>
      <protection hidden="1"/>
    </xf>
    <xf numFmtId="0" fontId="25" fillId="0" borderId="10" xfId="0" applyFont="1" applyFill="1" applyBorder="1" applyAlignment="1" applyProtection="1">
      <alignment horizontal="center" vertical="center" wrapText="1"/>
      <protection hidden="1"/>
    </xf>
    <xf numFmtId="0" fontId="25" fillId="0" borderId="10" xfId="0" applyFont="1" applyBorder="1" applyAlignment="1" applyProtection="1">
      <alignment horizontal="center" vertical="center" wrapText="1"/>
      <protection hidden="1"/>
    </xf>
    <xf numFmtId="0" fontId="31" fillId="0" borderId="0" xfId="0" applyFont="1" applyAlignment="1">
      <alignment horizontal="center"/>
    </xf>
    <xf numFmtId="0" fontId="65" fillId="52" borderId="0" xfId="0" applyFont="1" applyFill="1" applyBorder="1" applyAlignment="1" applyProtection="1">
      <alignment horizontal="center" vertical="center" wrapText="1"/>
      <protection hidden="1"/>
    </xf>
    <xf numFmtId="1" fontId="70" fillId="52" borderId="0" xfId="0" applyNumberFormat="1" applyFont="1" applyFill="1" applyBorder="1" applyAlignment="1" applyProtection="1">
      <alignment horizontal="center" vertical="center" wrapText="1"/>
      <protection hidden="1"/>
    </xf>
    <xf numFmtId="2" fontId="31" fillId="52" borderId="0" xfId="0" applyNumberFormat="1" applyFont="1" applyFill="1" applyAlignment="1">
      <alignment horizontal="center"/>
    </xf>
    <xf numFmtId="0" fontId="31" fillId="52" borderId="0" xfId="0" applyFont="1" applyFill="1" applyAlignment="1">
      <alignment horizontal="center"/>
    </xf>
    <xf numFmtId="4" fontId="30" fillId="0" borderId="16" xfId="0" applyNumberFormat="1" applyFont="1" applyBorder="1" applyAlignment="1" applyProtection="1">
      <alignment horizontal="center" vertical="center"/>
      <protection hidden="1"/>
    </xf>
    <xf numFmtId="3" fontId="54" fillId="0" borderId="16" xfId="0" applyNumberFormat="1" applyFont="1" applyFill="1" applyBorder="1" applyAlignment="1" applyProtection="1">
      <alignment horizontal="center" vertical="center"/>
      <protection hidden="1"/>
    </xf>
    <xf numFmtId="4" fontId="30" fillId="0" borderId="20" xfId="0" applyNumberFormat="1" applyFont="1" applyBorder="1" applyAlignment="1" applyProtection="1">
      <alignment horizontal="center" vertical="center"/>
      <protection hidden="1"/>
    </xf>
    <xf numFmtId="2" fontId="30" fillId="0" borderId="17" xfId="0" applyNumberFormat="1" applyFont="1" applyFill="1" applyBorder="1" applyAlignment="1" applyProtection="1">
      <alignment horizontal="center" vertical="center"/>
      <protection hidden="1"/>
    </xf>
    <xf numFmtId="0" fontId="30" fillId="0" borderId="17" xfId="0" applyNumberFormat="1" applyFont="1" applyBorder="1" applyAlignment="1" applyProtection="1">
      <alignment horizontal="center" vertical="center" wrapText="1"/>
      <protection hidden="1"/>
    </xf>
    <xf numFmtId="0" fontId="30" fillId="0" borderId="15" xfId="0" applyNumberFormat="1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8" xfId="0" applyFont="1" applyFill="1" applyBorder="1" applyAlignment="1" applyProtection="1">
      <alignment horizontal="center" vertical="center"/>
      <protection hidden="1"/>
    </xf>
    <xf numFmtId="3" fontId="54" fillId="0" borderId="17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Font="1" applyFill="1" applyBorder="1" applyAlignment="1" applyProtection="1">
      <alignment horizontal="center" vertical="center"/>
      <protection hidden="1"/>
    </xf>
    <xf numFmtId="0" fontId="30" fillId="0" borderId="17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0" xfId="0" applyFont="1" applyBorder="1" applyAlignment="1">
      <alignment horizontal="left" vertical="center" wrapText="1"/>
    </xf>
    <xf numFmtId="4" fontId="30" fillId="0" borderId="14" xfId="0" applyNumberFormat="1" applyFont="1" applyFill="1" applyBorder="1" applyAlignment="1" applyProtection="1">
      <alignment horizontal="center" vertical="center"/>
      <protection hidden="1"/>
    </xf>
    <xf numFmtId="0" fontId="70" fillId="0" borderId="21" xfId="0" applyFont="1" applyBorder="1" applyAlignment="1" applyProtection="1">
      <alignment horizontal="center" vertical="center" wrapText="1"/>
      <protection hidden="1"/>
    </xf>
    <xf numFmtId="2" fontId="70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11" xfId="0" applyNumberFormat="1" applyFont="1" applyBorder="1" applyAlignment="1" applyProtection="1">
      <alignment horizontal="center" vertical="center"/>
      <protection hidden="1"/>
    </xf>
    <xf numFmtId="0" fontId="70" fillId="0" borderId="16" xfId="0" applyNumberFormat="1" applyFont="1" applyBorder="1" applyAlignment="1" applyProtection="1">
      <alignment horizontal="center" vertical="center"/>
      <protection hidden="1"/>
    </xf>
    <xf numFmtId="0" fontId="70" fillId="0" borderId="14" xfId="0" applyNumberFormat="1" applyFont="1" applyBorder="1" applyAlignment="1" applyProtection="1">
      <alignment horizontal="center" vertical="center"/>
      <protection hidden="1"/>
    </xf>
    <xf numFmtId="0" fontId="70" fillId="0" borderId="12" xfId="0" applyNumberFormat="1" applyFont="1" applyBorder="1" applyAlignment="1" applyProtection="1">
      <alignment horizontal="center" vertical="center"/>
      <protection hidden="1"/>
    </xf>
    <xf numFmtId="0" fontId="70" fillId="0" borderId="12" xfId="0" applyNumberFormat="1" applyFont="1" applyFill="1" applyBorder="1" applyAlignment="1" applyProtection="1">
      <alignment horizontal="center" vertical="center"/>
      <protection hidden="1"/>
    </xf>
    <xf numFmtId="0" fontId="70" fillId="0" borderId="20" xfId="0" applyNumberFormat="1" applyFont="1" applyBorder="1" applyAlignment="1" applyProtection="1">
      <alignment horizontal="center" vertical="center"/>
      <protection hidden="1"/>
    </xf>
    <xf numFmtId="0" fontId="70" fillId="0" borderId="11" xfId="0" applyNumberFormat="1" applyFont="1" applyFill="1" applyBorder="1" applyAlignment="1" applyProtection="1">
      <alignment horizontal="center" vertical="center"/>
      <protection hidden="1"/>
    </xf>
    <xf numFmtId="0" fontId="70" fillId="0" borderId="14" xfId="0" applyNumberFormat="1" applyFont="1" applyFill="1" applyBorder="1" applyAlignment="1" applyProtection="1">
      <alignment horizontal="center" vertical="center"/>
      <protection hidden="1"/>
    </xf>
    <xf numFmtId="166" fontId="30" fillId="0" borderId="11" xfId="0" applyNumberFormat="1" applyFont="1" applyFill="1" applyBorder="1" applyAlignment="1" applyProtection="1">
      <alignment horizontal="center" vertical="center"/>
      <protection hidden="1"/>
    </xf>
    <xf numFmtId="166" fontId="30" fillId="0" borderId="12" xfId="0" applyNumberFormat="1" applyFont="1" applyFill="1" applyBorder="1" applyAlignment="1" applyProtection="1">
      <alignment horizontal="center" vertical="center"/>
      <protection hidden="1"/>
    </xf>
    <xf numFmtId="166" fontId="30" fillId="0" borderId="14" xfId="0" applyNumberFormat="1" applyFont="1" applyFill="1" applyBorder="1" applyAlignment="1" applyProtection="1">
      <alignment horizontal="center" vertical="center"/>
      <protection hidden="1"/>
    </xf>
    <xf numFmtId="166" fontId="30" fillId="0" borderId="20" xfId="0" applyNumberFormat="1" applyFont="1" applyBorder="1" applyAlignment="1" applyProtection="1">
      <alignment horizontal="center" vertical="center"/>
      <protection hidden="1"/>
    </xf>
    <xf numFmtId="0" fontId="29" fillId="0" borderId="21" xfId="0" applyFont="1" applyBorder="1" applyAlignment="1" applyProtection="1">
      <alignment vertical="center" wrapText="1"/>
      <protection hidden="1"/>
    </xf>
    <xf numFmtId="0" fontId="29" fillId="0" borderId="21" xfId="0" applyFont="1" applyFill="1" applyBorder="1" applyAlignment="1" applyProtection="1">
      <alignment vertical="center" wrapText="1"/>
      <protection hidden="1"/>
    </xf>
    <xf numFmtId="0" fontId="29" fillId="0" borderId="22" xfId="0" applyFont="1" applyFill="1" applyBorder="1" applyAlignment="1" applyProtection="1">
      <alignment vertical="center"/>
      <protection hidden="1"/>
    </xf>
    <xf numFmtId="0" fontId="29" fillId="0" borderId="23" xfId="0" applyFont="1" applyFill="1" applyBorder="1" applyAlignment="1" applyProtection="1">
      <alignment vertical="center"/>
      <protection hidden="1"/>
    </xf>
    <xf numFmtId="0" fontId="29" fillId="0" borderId="24" xfId="0" applyFont="1" applyFill="1" applyBorder="1" applyAlignment="1" applyProtection="1">
      <alignment vertical="center"/>
      <protection hidden="1"/>
    </xf>
    <xf numFmtId="2" fontId="30" fillId="0" borderId="13" xfId="0" applyNumberFormat="1" applyFont="1" applyFill="1" applyBorder="1" applyAlignment="1" applyProtection="1">
      <alignment vertical="center" wrapText="1"/>
      <protection hidden="1"/>
    </xf>
    <xf numFmtId="2" fontId="30" fillId="0" borderId="19" xfId="0" applyNumberFormat="1" applyFont="1" applyFill="1" applyBorder="1" applyAlignment="1" applyProtection="1">
      <alignment vertical="center" wrapText="1"/>
      <protection hidden="1"/>
    </xf>
    <xf numFmtId="0" fontId="30" fillId="0" borderId="21" xfId="0" applyFont="1" applyBorder="1" applyAlignment="1" applyProtection="1">
      <alignment vertical="center" wrapText="1"/>
      <protection hidden="1"/>
    </xf>
    <xf numFmtId="2" fontId="30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25" xfId="340" applyFont="1" applyBorder="1" applyAlignment="1" applyProtection="1">
      <alignment vertical="center"/>
      <protection hidden="1"/>
    </xf>
    <xf numFmtId="0" fontId="29" fillId="0" borderId="0" xfId="0" applyFont="1" applyBorder="1" applyAlignment="1" applyProtection="1">
      <alignment horizontal="left" wrapText="1"/>
      <protection hidden="1"/>
    </xf>
    <xf numFmtId="0" fontId="30" fillId="0" borderId="10" xfId="0" applyFont="1" applyBorder="1" applyAlignment="1">
      <alignment horizontal="center" vertical="center" wrapText="1"/>
    </xf>
    <xf numFmtId="0" fontId="32" fillId="47" borderId="10" xfId="318" applyFont="1" applyFill="1" applyBorder="1" applyAlignment="1">
      <alignment horizontal="center" vertical="center"/>
    </xf>
    <xf numFmtId="0" fontId="26" fillId="0" borderId="0" xfId="318" applyFont="1" applyBorder="1" applyAlignment="1" applyProtection="1">
      <alignment horizontal="left" vertical="top"/>
      <protection hidden="1"/>
    </xf>
    <xf numFmtId="9" fontId="43" fillId="0" borderId="10" xfId="357" applyFont="1" applyBorder="1" applyAlignment="1">
      <alignment horizontal="center" vertical="center"/>
    </xf>
    <xf numFmtId="0" fontId="30" fillId="0" borderId="10" xfId="0" applyFont="1" applyBorder="1" applyAlignment="1">
      <alignment horizontal="center"/>
    </xf>
    <xf numFmtId="0" fontId="35" fillId="0" borderId="25" xfId="340" applyFont="1" applyBorder="1" applyAlignment="1" applyProtection="1">
      <alignment vertical="top"/>
      <protection hidden="1"/>
    </xf>
    <xf numFmtId="14" fontId="30" fillId="0" borderId="25" xfId="0" applyNumberFormat="1" applyFont="1" applyBorder="1" applyAlignment="1">
      <alignment horizontal="right"/>
    </xf>
    <xf numFmtId="166" fontId="30" fillId="0" borderId="11" xfId="318" applyNumberFormat="1" applyFont="1" applyBorder="1" applyAlignment="1" applyProtection="1">
      <alignment horizontal="center" vertical="center"/>
      <protection hidden="1"/>
    </xf>
    <xf numFmtId="4" fontId="30" fillId="0" borderId="11" xfId="318" applyNumberFormat="1" applyFont="1" applyFill="1" applyBorder="1" applyAlignment="1" applyProtection="1">
      <alignment horizontal="center" vertical="center"/>
      <protection hidden="1"/>
    </xf>
    <xf numFmtId="166" fontId="30" fillId="0" borderId="14" xfId="318" applyNumberFormat="1" applyFont="1" applyBorder="1" applyAlignment="1" applyProtection="1">
      <alignment horizontal="center" vertical="center"/>
      <protection hidden="1"/>
    </xf>
    <xf numFmtId="4" fontId="30" fillId="0" borderId="14" xfId="318" applyNumberFormat="1" applyFont="1" applyFill="1" applyBorder="1" applyAlignment="1" applyProtection="1">
      <alignment horizontal="center" vertical="center"/>
      <protection hidden="1"/>
    </xf>
    <xf numFmtId="166" fontId="30" fillId="0" borderId="12" xfId="318" applyNumberFormat="1" applyFont="1" applyBorder="1" applyAlignment="1" applyProtection="1">
      <alignment horizontal="center" vertical="center"/>
      <protection hidden="1"/>
    </xf>
    <xf numFmtId="4" fontId="30" fillId="0" borderId="12" xfId="318" applyNumberFormat="1" applyFont="1" applyFill="1" applyBorder="1" applyAlignment="1" applyProtection="1">
      <alignment horizontal="center" vertical="center"/>
      <protection hidden="1"/>
    </xf>
    <xf numFmtId="0" fontId="30" fillId="0" borderId="10" xfId="318" applyFont="1" applyBorder="1" applyAlignment="1" applyProtection="1">
      <alignment horizontal="center" vertical="center"/>
      <protection hidden="1"/>
    </xf>
    <xf numFmtId="4" fontId="30" fillId="0" borderId="10" xfId="318" applyNumberFormat="1" applyFont="1" applyFill="1" applyBorder="1" applyAlignment="1" applyProtection="1">
      <alignment horizontal="center" vertical="center"/>
      <protection hidden="1"/>
    </xf>
    <xf numFmtId="0" fontId="30" fillId="0" borderId="10" xfId="318" applyFont="1" applyFill="1" applyBorder="1" applyAlignment="1" applyProtection="1">
      <alignment vertical="center" wrapText="1"/>
      <protection hidden="1"/>
    </xf>
    <xf numFmtId="0" fontId="30" fillId="0" borderId="22" xfId="314" applyFont="1" applyBorder="1" applyAlignment="1" applyProtection="1">
      <alignment horizontal="center" vertical="center" wrapText="1"/>
      <protection hidden="1"/>
    </xf>
    <xf numFmtId="0" fontId="30" fillId="0" borderId="24" xfId="314" applyFont="1" applyBorder="1" applyAlignment="1" applyProtection="1">
      <alignment horizontal="center" vertical="center" wrapText="1"/>
      <protection hidden="1"/>
    </xf>
    <xf numFmtId="0" fontId="29" fillId="49" borderId="10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30" fillId="0" borderId="0" xfId="0" applyFont="1" applyBorder="1" applyAlignment="1" applyProtection="1">
      <alignment vertical="center"/>
      <protection hidden="1"/>
    </xf>
    <xf numFmtId="0" fontId="35" fillId="0" borderId="0" xfId="0" applyFont="1" applyBorder="1" applyAlignment="1"/>
    <xf numFmtId="0" fontId="30" fillId="0" borderId="0" xfId="0" applyFont="1" applyAlignment="1">
      <alignment horizontal="right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vertical="center"/>
    </xf>
    <xf numFmtId="1" fontId="70" fillId="52" borderId="0" xfId="0" applyNumberFormat="1" applyFont="1" applyFill="1" applyAlignment="1">
      <alignment horizontal="center"/>
    </xf>
    <xf numFmtId="14" fontId="30" fillId="0" borderId="25" xfId="0" applyNumberFormat="1" applyFont="1" applyBorder="1" applyAlignment="1" applyProtection="1">
      <alignment horizontal="right"/>
      <protection hidden="1"/>
    </xf>
    <xf numFmtId="1" fontId="33" fillId="0" borderId="12" xfId="0" applyNumberFormat="1" applyFont="1" applyFill="1" applyBorder="1" applyAlignment="1" applyProtection="1">
      <alignment horizontal="center" vertical="center" wrapText="1"/>
      <protection hidden="1"/>
    </xf>
    <xf numFmtId="1" fontId="33" fillId="48" borderId="12" xfId="0" applyNumberFormat="1" applyFont="1" applyFill="1" applyBorder="1" applyAlignment="1" applyProtection="1">
      <alignment horizontal="center" vertical="center" wrapText="1"/>
      <protection hidden="1"/>
    </xf>
    <xf numFmtId="1" fontId="33" fillId="52" borderId="14" xfId="0" applyNumberFormat="1" applyFont="1" applyFill="1" applyBorder="1" applyAlignment="1" applyProtection="1">
      <alignment horizontal="center" vertical="center" wrapText="1"/>
      <protection hidden="1"/>
    </xf>
    <xf numFmtId="1" fontId="33" fillId="52" borderId="11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Alignment="1"/>
    <xf numFmtId="0" fontId="29" fillId="0" borderId="0" xfId="0" applyFont="1" applyAlignment="1"/>
    <xf numFmtId="0" fontId="29" fillId="0" borderId="0" xfId="0" applyFont="1" applyBorder="1" applyAlignment="1" applyProtection="1">
      <alignment vertical="top" wrapText="1"/>
      <protection hidden="1"/>
    </xf>
    <xf numFmtId="0" fontId="30" fillId="0" borderId="0" xfId="0" applyFont="1" applyBorder="1" applyAlignment="1" applyProtection="1">
      <alignment vertical="top"/>
      <protection hidden="1"/>
    </xf>
    <xf numFmtId="0" fontId="29" fillId="46" borderId="0" xfId="0" applyFont="1" applyFill="1" applyBorder="1" applyAlignment="1" applyProtection="1">
      <alignment vertical="center" wrapText="1"/>
      <protection hidden="1"/>
    </xf>
    <xf numFmtId="0" fontId="30" fillId="0" borderId="0" xfId="0" applyFont="1" applyBorder="1" applyAlignment="1" applyProtection="1">
      <alignment vertical="center" wrapText="1"/>
      <protection hidden="1"/>
    </xf>
    <xf numFmtId="2" fontId="30" fillId="0" borderId="0" xfId="0" applyNumberFormat="1" applyFont="1" applyFill="1" applyBorder="1" applyAlignment="1" applyProtection="1">
      <alignment vertical="center"/>
      <protection hidden="1"/>
    </xf>
    <xf numFmtId="0" fontId="30" fillId="0" borderId="0" xfId="0" applyNumberFormat="1" applyFont="1" applyBorder="1" applyAlignment="1" applyProtection="1">
      <alignment vertical="center" wrapText="1"/>
      <protection hidden="1"/>
    </xf>
    <xf numFmtId="3" fontId="50" fillId="0" borderId="0" xfId="0" applyNumberFormat="1" applyFont="1" applyFill="1" applyBorder="1" applyAlignment="1" applyProtection="1">
      <alignment vertical="center"/>
      <protection hidden="1"/>
    </xf>
    <xf numFmtId="1" fontId="33" fillId="52" borderId="12" xfId="0" applyNumberFormat="1" applyFont="1" applyFill="1" applyBorder="1" applyAlignment="1" applyProtection="1">
      <alignment horizontal="center" vertical="center" wrapText="1"/>
      <protection hidden="1"/>
    </xf>
    <xf numFmtId="1" fontId="30" fillId="0" borderId="11" xfId="0" applyNumberFormat="1" applyFont="1" applyFill="1" applyBorder="1" applyAlignment="1" applyProtection="1">
      <alignment horizontal="center" vertical="center" wrapText="1"/>
      <protection hidden="1"/>
    </xf>
    <xf numFmtId="1" fontId="30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1" xfId="0" applyFont="1" applyBorder="1" applyAlignment="1" applyProtection="1">
      <alignment horizontal="center" vertical="center"/>
      <protection hidden="1"/>
    </xf>
    <xf numFmtId="0" fontId="108" fillId="0" borderId="14" xfId="0" applyFont="1" applyBorder="1" applyAlignment="1" applyProtection="1">
      <alignment horizontal="center" vertical="center"/>
      <protection hidden="1"/>
    </xf>
    <xf numFmtId="0" fontId="109" fillId="0" borderId="16" xfId="0" applyFont="1" applyBorder="1" applyAlignment="1" applyProtection="1">
      <alignment horizontal="center" vertical="center"/>
      <protection hidden="1"/>
    </xf>
    <xf numFmtId="2" fontId="108" fillId="0" borderId="11" xfId="0" applyNumberFormat="1" applyFont="1" applyBorder="1" applyAlignment="1" applyProtection="1">
      <alignment horizontal="center" vertical="center"/>
      <protection hidden="1"/>
    </xf>
    <xf numFmtId="1" fontId="108" fillId="0" borderId="11" xfId="0" applyNumberFormat="1" applyFont="1" applyBorder="1" applyAlignment="1" applyProtection="1">
      <alignment horizontal="center" vertical="center"/>
      <protection hidden="1"/>
    </xf>
    <xf numFmtId="0" fontId="109" fillId="0" borderId="14" xfId="0" applyFont="1" applyBorder="1" applyAlignment="1" applyProtection="1">
      <alignment horizontal="center" vertical="center"/>
      <protection hidden="1"/>
    </xf>
    <xf numFmtId="2" fontId="108" fillId="0" borderId="14" xfId="0" applyNumberFormat="1" applyFont="1" applyBorder="1" applyAlignment="1" applyProtection="1">
      <alignment horizontal="center" vertical="center"/>
      <protection hidden="1"/>
    </xf>
    <xf numFmtId="1" fontId="108" fillId="0" borderId="14" xfId="0" applyNumberFormat="1" applyFont="1" applyBorder="1" applyAlignment="1" applyProtection="1">
      <alignment horizontal="center" vertical="center"/>
      <protection hidden="1"/>
    </xf>
    <xf numFmtId="1" fontId="108" fillId="0" borderId="14" xfId="0" applyNumberFormat="1" applyFont="1" applyFill="1" applyBorder="1" applyAlignment="1" applyProtection="1">
      <alignment horizontal="center" vertical="center"/>
      <protection hidden="1"/>
    </xf>
    <xf numFmtId="1" fontId="109" fillId="0" borderId="14" xfId="0" applyNumberFormat="1" applyFont="1" applyFill="1" applyBorder="1" applyAlignment="1" applyProtection="1">
      <alignment horizontal="center" vertical="center"/>
      <protection hidden="1"/>
    </xf>
    <xf numFmtId="0" fontId="108" fillId="0" borderId="11" xfId="0" applyFont="1" applyBorder="1" applyAlignment="1" applyProtection="1">
      <alignment horizontal="center" vertical="center"/>
      <protection hidden="1"/>
    </xf>
    <xf numFmtId="0" fontId="109" fillId="0" borderId="11" xfId="0" applyFont="1" applyBorder="1" applyAlignment="1" applyProtection="1">
      <alignment horizontal="center" vertical="center"/>
      <protection hidden="1"/>
    </xf>
    <xf numFmtId="0" fontId="108" fillId="0" borderId="16" xfId="0" applyFont="1" applyBorder="1" applyAlignment="1" applyProtection="1">
      <alignment horizontal="center" vertical="center"/>
      <protection hidden="1"/>
    </xf>
    <xf numFmtId="2" fontId="108" fillId="0" borderId="16" xfId="0" applyNumberFormat="1" applyFont="1" applyBorder="1" applyAlignment="1" applyProtection="1">
      <alignment horizontal="center" vertical="center"/>
      <protection hidden="1"/>
    </xf>
    <xf numFmtId="1" fontId="108" fillId="0" borderId="16" xfId="0" applyNumberFormat="1" applyFont="1" applyBorder="1" applyAlignment="1" applyProtection="1">
      <alignment horizontal="center" vertical="center"/>
      <protection hidden="1"/>
    </xf>
    <xf numFmtId="0" fontId="108" fillId="0" borderId="12" xfId="0" applyFont="1" applyBorder="1" applyAlignment="1" applyProtection="1">
      <alignment horizontal="center" vertical="center"/>
      <protection hidden="1"/>
    </xf>
    <xf numFmtId="0" fontId="109" fillId="0" borderId="12" xfId="0" applyFont="1" applyBorder="1" applyAlignment="1" applyProtection="1">
      <alignment horizontal="center" vertical="center"/>
      <protection hidden="1"/>
    </xf>
    <xf numFmtId="2" fontId="108" fillId="0" borderId="12" xfId="0" applyNumberFormat="1" applyFont="1" applyBorder="1" applyAlignment="1" applyProtection="1">
      <alignment horizontal="center" vertical="center"/>
      <protection hidden="1"/>
    </xf>
    <xf numFmtId="1" fontId="108" fillId="0" borderId="12" xfId="0" applyNumberFormat="1" applyFont="1" applyBorder="1" applyAlignment="1" applyProtection="1">
      <alignment horizontal="center" vertical="center"/>
      <protection hidden="1"/>
    </xf>
    <xf numFmtId="1" fontId="109" fillId="0" borderId="11" xfId="0" applyNumberFormat="1" applyFont="1" applyBorder="1" applyAlignment="1" applyProtection="1">
      <alignment horizontal="center" vertical="center"/>
      <protection hidden="1"/>
    </xf>
    <xf numFmtId="1" fontId="109" fillId="0" borderId="16" xfId="0" applyNumberFormat="1" applyFont="1" applyBorder="1" applyAlignment="1" applyProtection="1">
      <alignment horizontal="center" vertical="center"/>
      <protection hidden="1"/>
    </xf>
    <xf numFmtId="1" fontId="109" fillId="0" borderId="14" xfId="0" applyNumberFormat="1" applyFont="1" applyBorder="1" applyAlignment="1" applyProtection="1">
      <alignment horizontal="center" vertical="center"/>
      <protection hidden="1"/>
    </xf>
    <xf numFmtId="1" fontId="108" fillId="0" borderId="20" xfId="0" applyNumberFormat="1" applyFont="1" applyBorder="1" applyAlignment="1" applyProtection="1">
      <alignment horizontal="center" vertical="center"/>
      <protection hidden="1"/>
    </xf>
    <xf numFmtId="1" fontId="109" fillId="0" borderId="20" xfId="0" applyNumberFormat="1" applyFont="1" applyBorder="1" applyAlignment="1" applyProtection="1">
      <alignment horizontal="center" vertical="center"/>
      <protection hidden="1"/>
    </xf>
    <xf numFmtId="1" fontId="108" fillId="0" borderId="18" xfId="0" applyNumberFormat="1" applyFont="1" applyBorder="1" applyAlignment="1" applyProtection="1">
      <alignment horizontal="center" vertical="center"/>
      <protection hidden="1"/>
    </xf>
    <xf numFmtId="1" fontId="109" fillId="0" borderId="18" xfId="0" applyNumberFormat="1" applyFont="1" applyBorder="1" applyAlignment="1" applyProtection="1">
      <alignment horizontal="center" vertical="center"/>
      <protection hidden="1"/>
    </xf>
    <xf numFmtId="2" fontId="108" fillId="0" borderId="18" xfId="0" applyNumberFormat="1" applyFont="1" applyBorder="1" applyAlignment="1" applyProtection="1">
      <alignment horizontal="center" vertical="center"/>
      <protection hidden="1"/>
    </xf>
    <xf numFmtId="3" fontId="108" fillId="0" borderId="11" xfId="0" applyNumberFormat="1" applyFont="1" applyFill="1" applyBorder="1" applyAlignment="1" applyProtection="1">
      <alignment horizontal="center" vertical="center" wrapText="1"/>
      <protection hidden="1"/>
    </xf>
    <xf numFmtId="3" fontId="108" fillId="52" borderId="11" xfId="0" applyNumberFormat="1" applyFont="1" applyFill="1" applyBorder="1" applyAlignment="1" applyProtection="1">
      <alignment horizontal="center" vertical="center" wrapText="1"/>
      <protection hidden="1"/>
    </xf>
    <xf numFmtId="3" fontId="108" fillId="0" borderId="14" xfId="0" applyNumberFormat="1" applyFont="1" applyFill="1" applyBorder="1" applyAlignment="1" applyProtection="1">
      <alignment horizontal="center" vertical="center" wrapText="1"/>
      <protection hidden="1"/>
    </xf>
    <xf numFmtId="3" fontId="108" fillId="52" borderId="14" xfId="0" applyNumberFormat="1" applyFont="1" applyFill="1" applyBorder="1" applyAlignment="1" applyProtection="1">
      <alignment horizontal="center" vertical="center" wrapText="1"/>
      <protection hidden="1"/>
    </xf>
    <xf numFmtId="3" fontId="108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108" fillId="52" borderId="12" xfId="0" applyNumberFormat="1" applyFont="1" applyFill="1" applyBorder="1" applyAlignment="1" applyProtection="1">
      <alignment horizontal="center" vertical="center" wrapText="1"/>
      <protection hidden="1"/>
    </xf>
    <xf numFmtId="1" fontId="108" fillId="0" borderId="12" xfId="0" applyNumberFormat="1" applyFont="1" applyFill="1" applyBorder="1" applyAlignment="1" applyProtection="1">
      <alignment horizontal="center" vertical="center"/>
      <protection hidden="1"/>
    </xf>
    <xf numFmtId="1" fontId="109" fillId="0" borderId="12" xfId="0" applyNumberFormat="1" applyFont="1" applyFill="1" applyBorder="1" applyAlignment="1" applyProtection="1">
      <alignment horizontal="center" vertical="center"/>
      <protection hidden="1"/>
    </xf>
    <xf numFmtId="0" fontId="29" fillId="54" borderId="18" xfId="318" applyFont="1" applyFill="1" applyBorder="1" applyAlignment="1" applyProtection="1">
      <alignment horizontal="center" vertical="center" wrapText="1"/>
      <protection hidden="1"/>
    </xf>
    <xf numFmtId="0" fontId="29" fillId="54" borderId="10" xfId="318" applyFont="1" applyFill="1" applyBorder="1" applyAlignment="1" applyProtection="1">
      <alignment horizontal="center" vertical="center" wrapText="1"/>
      <protection hidden="1"/>
    </xf>
    <xf numFmtId="0" fontId="29" fillId="54" borderId="10" xfId="0" applyNumberFormat="1" applyFont="1" applyFill="1" applyBorder="1" applyAlignment="1" applyProtection="1">
      <alignment horizontal="center" vertical="center" wrapText="1"/>
      <protection hidden="1"/>
    </xf>
    <xf numFmtId="3" fontId="29" fillId="54" borderId="10" xfId="0" applyNumberFormat="1" applyFont="1" applyFill="1" applyBorder="1" applyAlignment="1" applyProtection="1">
      <alignment horizontal="center" vertical="center" wrapText="1"/>
      <protection hidden="1"/>
    </xf>
    <xf numFmtId="0" fontId="65" fillId="54" borderId="10" xfId="0" applyFont="1" applyFill="1" applyBorder="1" applyAlignment="1" applyProtection="1">
      <alignment horizontal="center" vertical="center" wrapText="1"/>
      <protection hidden="1"/>
    </xf>
    <xf numFmtId="0" fontId="55" fillId="53" borderId="29" xfId="0" applyFont="1" applyFill="1" applyBorder="1"/>
    <xf numFmtId="0" fontId="28" fillId="0" borderId="10" xfId="0" applyFont="1" applyBorder="1" applyAlignment="1">
      <alignment horizontal="center" vertical="center" wrapText="1"/>
    </xf>
    <xf numFmtId="0" fontId="30" fillId="46" borderId="10" xfId="0" applyFont="1" applyFill="1" applyBorder="1" applyAlignment="1" applyProtection="1">
      <alignment horizontal="center" vertical="center"/>
      <protection hidden="1"/>
    </xf>
    <xf numFmtId="0" fontId="29" fillId="0" borderId="0" xfId="0" applyFont="1" applyFill="1" applyBorder="1" applyAlignment="1" applyProtection="1">
      <protection hidden="1"/>
    </xf>
    <xf numFmtId="2" fontId="30" fillId="0" borderId="0" xfId="0" applyNumberFormat="1" applyFont="1"/>
    <xf numFmtId="0" fontId="29" fillId="50" borderId="1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/>
    </xf>
    <xf numFmtId="3" fontId="30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 vertical="center"/>
    </xf>
    <xf numFmtId="3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/>
    <xf numFmtId="0" fontId="30" fillId="53" borderId="0" xfId="0" applyFont="1" applyFill="1"/>
    <xf numFmtId="0" fontId="30" fillId="53" borderId="0" xfId="0" applyFont="1" applyFill="1" applyBorder="1"/>
    <xf numFmtId="0" fontId="43" fillId="53" borderId="0" xfId="0" applyFont="1" applyFill="1"/>
    <xf numFmtId="0" fontId="46" fillId="53" borderId="0" xfId="0" applyFont="1" applyFill="1"/>
    <xf numFmtId="3" fontId="30" fillId="53" borderId="0" xfId="0" applyNumberFormat="1" applyFont="1" applyFill="1" applyAlignment="1">
      <alignment vertical="center"/>
    </xf>
    <xf numFmtId="0" fontId="110" fillId="0" borderId="0" xfId="0" applyFont="1" applyFill="1" applyBorder="1" applyAlignment="1">
      <alignment horizontal="left" vertical="top" wrapText="1"/>
    </xf>
    <xf numFmtId="3" fontId="110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 applyProtection="1">
      <alignment horizontal="left" vertical="center"/>
      <protection hidden="1"/>
    </xf>
    <xf numFmtId="0" fontId="30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65" fillId="0" borderId="10" xfId="0" applyFont="1" applyFill="1" applyBorder="1" applyAlignment="1" applyProtection="1">
      <alignment horizontal="center" vertical="center" wrapText="1"/>
      <protection hidden="1"/>
    </xf>
    <xf numFmtId="0" fontId="111" fillId="56" borderId="30" xfId="0" applyFont="1" applyFill="1" applyBorder="1" applyAlignment="1">
      <alignment vertical="center"/>
    </xf>
    <xf numFmtId="0" fontId="29" fillId="54" borderId="10" xfId="0" applyFont="1" applyFill="1" applyBorder="1" applyAlignment="1" applyProtection="1">
      <alignment horizontal="center" vertical="center"/>
      <protection hidden="1"/>
    </xf>
    <xf numFmtId="0" fontId="29" fillId="55" borderId="10" xfId="0" applyFont="1" applyFill="1" applyBorder="1" applyAlignment="1" applyProtection="1">
      <alignment horizontal="right" vertical="center"/>
      <protection hidden="1"/>
    </xf>
    <xf numFmtId="0" fontId="29" fillId="55" borderId="10" xfId="0" applyFont="1" applyFill="1" applyBorder="1" applyAlignment="1" applyProtection="1">
      <alignment horizontal="right" vertical="center" wrapText="1"/>
      <protection hidden="1"/>
    </xf>
    <xf numFmtId="0" fontId="66" fillId="0" borderId="0" xfId="0" applyFont="1" applyBorder="1" applyAlignment="1" applyProtection="1">
      <alignment vertical="center" wrapText="1"/>
      <protection hidden="1"/>
    </xf>
    <xf numFmtId="0" fontId="30" fillId="0" borderId="0" xfId="248" applyFont="1" applyBorder="1" applyAlignment="1" applyProtection="1">
      <alignment vertical="center"/>
      <protection hidden="1"/>
    </xf>
    <xf numFmtId="1" fontId="30" fillId="0" borderId="11" xfId="0" applyNumberFormat="1" applyFont="1" applyFill="1" applyBorder="1" applyAlignment="1" applyProtection="1">
      <alignment horizontal="center" vertical="center"/>
      <protection hidden="1"/>
    </xf>
    <xf numFmtId="166" fontId="30" fillId="0" borderId="0" xfId="0" applyNumberFormat="1" applyFont="1"/>
    <xf numFmtId="0" fontId="33" fillId="0" borderId="0" xfId="339" applyFont="1" applyBorder="1" applyAlignment="1">
      <alignment horizontal="center" vertical="center" wrapText="1"/>
    </xf>
    <xf numFmtId="2" fontId="29" fillId="0" borderId="0" xfId="166" applyNumberFormat="1" applyFont="1" applyFill="1" applyBorder="1" applyAlignment="1">
      <alignment horizontal="center" vertical="center" wrapText="1"/>
    </xf>
    <xf numFmtId="4" fontId="30" fillId="0" borderId="0" xfId="339" applyNumberFormat="1" applyFont="1" applyFill="1" applyBorder="1" applyAlignment="1">
      <alignment horizontal="center" vertical="center" wrapText="1"/>
    </xf>
    <xf numFmtId="3" fontId="33" fillId="0" borderId="0" xfId="339" applyNumberFormat="1" applyFont="1" applyFill="1" applyBorder="1" applyAlignment="1">
      <alignment horizontal="center" vertical="center" wrapText="1"/>
    </xf>
    <xf numFmtId="0" fontId="29" fillId="50" borderId="17" xfId="0" applyFont="1" applyFill="1" applyBorder="1" applyAlignment="1">
      <alignment horizontal="center" vertical="center"/>
    </xf>
    <xf numFmtId="0" fontId="70" fillId="0" borderId="21" xfId="0" applyFont="1" applyFill="1" applyBorder="1" applyAlignment="1" applyProtection="1">
      <alignment horizontal="center" vertical="center" wrapText="1"/>
      <protection hidden="1"/>
    </xf>
    <xf numFmtId="0" fontId="29" fillId="0" borderId="10" xfId="0" applyFont="1" applyFill="1" applyBorder="1" applyAlignment="1" applyProtection="1">
      <alignment horizontal="center" vertical="center" wrapText="1"/>
      <protection hidden="1"/>
    </xf>
    <xf numFmtId="0" fontId="70" fillId="0" borderId="0" xfId="0" applyFont="1" applyBorder="1" applyAlignment="1" applyProtection="1">
      <alignment vertical="center" wrapText="1"/>
      <protection hidden="1"/>
    </xf>
    <xf numFmtId="0" fontId="70" fillId="0" borderId="0" xfId="0" applyFont="1" applyFill="1" applyBorder="1" applyAlignment="1" applyProtection="1">
      <alignment vertical="center" wrapText="1"/>
      <protection hidden="1"/>
    </xf>
    <xf numFmtId="0" fontId="57" fillId="0" borderId="0" xfId="340" applyFont="1" applyBorder="1" applyAlignment="1" applyProtection="1">
      <alignment horizontal="center" vertical="center"/>
      <protection hidden="1"/>
    </xf>
    <xf numFmtId="0" fontId="62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6" fillId="0" borderId="0" xfId="0" applyFont="1" applyBorder="1" applyAlignment="1" applyProtection="1">
      <alignment horizontal="center" vertical="center" wrapText="1"/>
      <protection hidden="1"/>
    </xf>
    <xf numFmtId="0" fontId="60" fillId="0" borderId="0" xfId="0" applyFont="1" applyBorder="1" applyAlignment="1">
      <alignment horizontal="center" vertical="center" wrapText="1"/>
    </xf>
    <xf numFmtId="0" fontId="55" fillId="0" borderId="0" xfId="341" applyFont="1" applyAlignment="1">
      <alignment horizontal="center" vertical="center"/>
    </xf>
    <xf numFmtId="0" fontId="112" fillId="0" borderId="0" xfId="0" applyFont="1" applyAlignment="1">
      <alignment vertical="center"/>
    </xf>
    <xf numFmtId="0" fontId="30" fillId="0" borderId="0" xfId="318" applyFont="1" applyFill="1" applyBorder="1" applyAlignment="1" applyProtection="1">
      <alignment vertical="center" wrapText="1"/>
      <protection hidden="1"/>
    </xf>
    <xf numFmtId="0" fontId="61" fillId="0" borderId="17" xfId="0" applyFont="1" applyBorder="1" applyAlignment="1"/>
    <xf numFmtId="0" fontId="61" fillId="0" borderId="15" xfId="0" applyFont="1" applyBorder="1" applyAlignment="1"/>
    <xf numFmtId="0" fontId="61" fillId="0" borderId="18" xfId="0" applyFont="1" applyBorder="1" applyAlignment="1"/>
    <xf numFmtId="0" fontId="29" fillId="0" borderId="0" xfId="318" applyFont="1" applyBorder="1" applyAlignment="1" applyProtection="1">
      <alignment vertical="center" wrapText="1"/>
      <protection hidden="1"/>
    </xf>
    <xf numFmtId="0" fontId="63" fillId="0" borderId="0" xfId="318" applyFont="1" applyFill="1"/>
    <xf numFmtId="3" fontId="30" fillId="0" borderId="10" xfId="318" applyNumberFormat="1" applyFont="1" applyFill="1" applyBorder="1" applyAlignment="1" applyProtection="1">
      <alignment horizontal="center" vertical="center" wrapText="1"/>
      <protection hidden="1"/>
    </xf>
    <xf numFmtId="0" fontId="28" fillId="0" borderId="0" xfId="340" applyFont="1" applyFill="1" applyBorder="1" applyAlignment="1" applyProtection="1">
      <protection hidden="1"/>
    </xf>
    <xf numFmtId="0" fontId="46" fillId="0" borderId="0" xfId="0" applyFont="1"/>
    <xf numFmtId="0" fontId="61" fillId="0" borderId="0" xfId="0" applyFont="1" applyAlignment="1">
      <alignment horizontal="right"/>
    </xf>
    <xf numFmtId="0" fontId="46" fillId="0" borderId="0" xfId="0" applyFont="1" applyAlignment="1">
      <alignment vertical="center"/>
    </xf>
    <xf numFmtId="0" fontId="0" fillId="0" borderId="0" xfId="0" applyAlignment="1">
      <alignment vertical="center"/>
    </xf>
    <xf numFmtId="0" fontId="61" fillId="48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 wrapText="1"/>
    </xf>
    <xf numFmtId="0" fontId="61" fillId="48" borderId="0" xfId="0" applyFont="1" applyFill="1"/>
    <xf numFmtId="0" fontId="30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0" fillId="0" borderId="0" xfId="0" applyFill="1" applyBorder="1"/>
    <xf numFmtId="0" fontId="32" fillId="0" borderId="0" xfId="0" applyFont="1" applyFill="1" applyBorder="1" applyAlignment="1">
      <alignment horizontal="center" vertical="center" wrapText="1"/>
    </xf>
    <xf numFmtId="0" fontId="61" fillId="0" borderId="0" xfId="0" applyFont="1" applyFill="1" applyBorder="1"/>
    <xf numFmtId="0" fontId="46" fillId="0" borderId="0" xfId="0" applyFont="1" applyFill="1" applyBorder="1"/>
    <xf numFmtId="0" fontId="61" fillId="0" borderId="0" xfId="0" applyFont="1" applyFill="1" applyBorder="1" applyAlignment="1">
      <alignment vertical="center"/>
    </xf>
    <xf numFmtId="3" fontId="30" fillId="0" borderId="0" xfId="0" applyNumberFormat="1" applyFont="1" applyFill="1" applyBorder="1" applyAlignment="1"/>
    <xf numFmtId="0" fontId="61" fillId="0" borderId="0" xfId="0" applyFont="1" applyFill="1"/>
    <xf numFmtId="0" fontId="61" fillId="53" borderId="0" xfId="0" applyFont="1" applyFill="1"/>
    <xf numFmtId="0" fontId="33" fillId="0" borderId="0" xfId="0" applyFont="1" applyFill="1" applyBorder="1" applyAlignment="1">
      <alignment vertical="center" wrapText="1"/>
    </xf>
    <xf numFmtId="166" fontId="30" fillId="0" borderId="22" xfId="0" applyNumberFormat="1" applyFont="1" applyBorder="1" applyAlignment="1">
      <alignment horizontal="center" vertical="center" wrapText="1"/>
    </xf>
    <xf numFmtId="166" fontId="30" fillId="0" borderId="24" xfId="0" applyNumberFormat="1" applyFont="1" applyBorder="1" applyAlignment="1">
      <alignment horizontal="center" vertical="center" wrapText="1"/>
    </xf>
    <xf numFmtId="1" fontId="61" fillId="0" borderId="0" xfId="0" applyNumberFormat="1" applyFont="1"/>
    <xf numFmtId="1" fontId="61" fillId="53" borderId="0" xfId="0" applyNumberFormat="1" applyFont="1" applyFill="1"/>
    <xf numFmtId="166" fontId="61" fillId="0" borderId="24" xfId="0" applyNumberFormat="1" applyFont="1" applyBorder="1" applyAlignment="1">
      <alignment horizontal="center"/>
    </xf>
    <xf numFmtId="0" fontId="61" fillId="48" borderId="0" xfId="0" applyFont="1" applyFill="1" applyAlignment="1">
      <alignment vertical="center"/>
    </xf>
    <xf numFmtId="0" fontId="31" fillId="0" borderId="0" xfId="0" applyFont="1" applyBorder="1"/>
    <xf numFmtId="0" fontId="0" fillId="0" borderId="0" xfId="0" applyAlignment="1">
      <alignment horizontal="center"/>
    </xf>
    <xf numFmtId="0" fontId="46" fillId="0" borderId="0" xfId="0" applyFont="1" applyAlignment="1">
      <alignment horizontal="center"/>
    </xf>
    <xf numFmtId="1" fontId="33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30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vertical="center" wrapText="1"/>
    </xf>
    <xf numFmtId="0" fontId="29" fillId="0" borderId="28" xfId="0" applyFont="1" applyFill="1" applyBorder="1" applyAlignment="1">
      <alignment vertical="center"/>
    </xf>
    <xf numFmtId="0" fontId="29" fillId="0" borderId="29" xfId="0" applyFont="1" applyFill="1" applyBorder="1" applyAlignment="1">
      <alignment vertical="center"/>
    </xf>
    <xf numFmtId="0" fontId="29" fillId="0" borderId="26" xfId="0" applyFont="1" applyFill="1" applyBorder="1" applyAlignment="1">
      <alignment vertical="center"/>
    </xf>
    <xf numFmtId="0" fontId="61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46" fillId="0" borderId="0" xfId="0" applyFont="1" applyBorder="1" applyAlignment="1">
      <alignment vertical="center"/>
    </xf>
    <xf numFmtId="2" fontId="33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1" fontId="33" fillId="0" borderId="0" xfId="0" applyNumberFormat="1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31" fillId="0" borderId="0" xfId="0" applyFont="1" applyFill="1"/>
    <xf numFmtId="0" fontId="0" fillId="0" borderId="0" xfId="0" applyFill="1"/>
    <xf numFmtId="0" fontId="29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 wrapText="1"/>
    </xf>
    <xf numFmtId="0" fontId="31" fillId="0" borderId="0" xfId="0" applyFont="1" applyAlignment="1">
      <alignment vertical="center"/>
    </xf>
    <xf numFmtId="0" fontId="33" fillId="0" borderId="30" xfId="0" applyFont="1" applyBorder="1" applyAlignment="1">
      <alignment horizontal="center" vertical="center" wrapText="1"/>
    </xf>
    <xf numFmtId="2" fontId="30" fillId="0" borderId="17" xfId="0" applyNumberFormat="1" applyFont="1" applyBorder="1" applyAlignment="1" applyProtection="1">
      <alignment horizontal="center" vertical="center" wrapText="1"/>
      <protection hidden="1"/>
    </xf>
    <xf numFmtId="1" fontId="55" fillId="48" borderId="0" xfId="0" applyNumberFormat="1" applyFont="1" applyFill="1" applyAlignment="1">
      <alignment horizontal="center" vertical="center"/>
    </xf>
    <xf numFmtId="1" fontId="30" fillId="0" borderId="0" xfId="0" applyNumberFormat="1" applyFont="1"/>
    <xf numFmtId="1" fontId="31" fillId="0" borderId="0" xfId="0" applyNumberFormat="1" applyFont="1" applyAlignment="1">
      <alignment horizontal="center"/>
    </xf>
    <xf numFmtId="1" fontId="70" fillId="52" borderId="0" xfId="0" applyNumberFormat="1" applyFont="1" applyFill="1" applyBorder="1" applyAlignment="1">
      <alignment horizontal="center" vertical="center"/>
    </xf>
    <xf numFmtId="0" fontId="33" fillId="53" borderId="11" xfId="0" applyNumberFormat="1" applyFont="1" applyFill="1" applyBorder="1" applyAlignment="1">
      <alignment horizontal="center" vertical="center"/>
    </xf>
    <xf numFmtId="0" fontId="33" fillId="53" borderId="14" xfId="0" applyNumberFormat="1" applyFont="1" applyFill="1" applyBorder="1" applyAlignment="1">
      <alignment horizontal="center" vertical="center"/>
    </xf>
    <xf numFmtId="0" fontId="33" fillId="53" borderId="12" xfId="0" applyNumberFormat="1" applyFont="1" applyFill="1" applyBorder="1" applyAlignment="1">
      <alignment horizontal="center" vertical="center"/>
    </xf>
    <xf numFmtId="1" fontId="30" fillId="0" borderId="0" xfId="0" applyNumberFormat="1" applyFont="1" applyAlignment="1">
      <alignment vertical="center"/>
    </xf>
    <xf numFmtId="0" fontId="30" fillId="53" borderId="10" xfId="0" applyNumberFormat="1" applyFont="1" applyFill="1" applyBorder="1" applyAlignment="1">
      <alignment horizontal="center" vertical="center"/>
    </xf>
    <xf numFmtId="1" fontId="30" fillId="53" borderId="0" xfId="0" applyNumberFormat="1" applyFont="1" applyFill="1"/>
    <xf numFmtId="1" fontId="30" fillId="53" borderId="0" xfId="0" applyNumberFormat="1" applyFont="1" applyFill="1" applyAlignment="1">
      <alignment vertical="center"/>
    </xf>
    <xf numFmtId="1" fontId="30" fillId="53" borderId="0" xfId="0" applyNumberFormat="1" applyFont="1" applyFill="1" applyBorder="1"/>
    <xf numFmtId="1" fontId="61" fillId="0" borderId="0" xfId="0" applyNumberFormat="1" applyFont="1" applyFill="1" applyBorder="1"/>
    <xf numFmtId="1" fontId="0" fillId="0" borderId="0" xfId="0" applyNumberFormat="1" applyFill="1" applyBorder="1"/>
    <xf numFmtId="1" fontId="0" fillId="0" borderId="0" xfId="0" applyNumberFormat="1" applyAlignment="1">
      <alignment vertical="center"/>
    </xf>
    <xf numFmtId="0" fontId="29" fillId="51" borderId="10" xfId="0" applyFont="1" applyFill="1" applyBorder="1" applyAlignment="1" applyProtection="1">
      <alignment horizontal="center" vertical="center" wrapText="1"/>
      <protection hidden="1"/>
    </xf>
    <xf numFmtId="0" fontId="30" fillId="0" borderId="15" xfId="318" applyFont="1" applyBorder="1" applyAlignment="1" applyProtection="1">
      <alignment horizontal="center" vertical="center"/>
      <protection hidden="1"/>
    </xf>
    <xf numFmtId="0" fontId="30" fillId="0" borderId="23" xfId="318" applyFont="1" applyBorder="1" applyAlignment="1" applyProtection="1">
      <alignment horizontal="center" vertical="center" wrapText="1"/>
      <protection hidden="1"/>
    </xf>
    <xf numFmtId="0" fontId="30" fillId="0" borderId="24" xfId="318" applyFont="1" applyBorder="1" applyAlignment="1" applyProtection="1">
      <alignment horizontal="center" vertical="center" wrapText="1"/>
      <protection hidden="1"/>
    </xf>
    <xf numFmtId="0" fontId="30" fillId="0" borderId="22" xfId="318" applyFont="1" applyBorder="1" applyAlignment="1" applyProtection="1">
      <alignment horizontal="center" vertical="center" wrapText="1"/>
      <protection hidden="1"/>
    </xf>
    <xf numFmtId="0" fontId="0" fillId="0" borderId="0" xfId="0" applyAlignment="1"/>
    <xf numFmtId="1" fontId="30" fillId="0" borderId="31" xfId="318" applyNumberFormat="1" applyFont="1" applyBorder="1" applyAlignment="1" applyProtection="1">
      <alignment horizontal="center" vertical="center" wrapText="1"/>
      <protection hidden="1"/>
    </xf>
    <xf numFmtId="1" fontId="30" fillId="0" borderId="23" xfId="318" applyNumberFormat="1" applyFont="1" applyBorder="1" applyAlignment="1" applyProtection="1">
      <alignment horizontal="center" vertical="center" wrapText="1"/>
      <protection hidden="1"/>
    </xf>
    <xf numFmtId="1" fontId="30" fillId="0" borderId="24" xfId="318" applyNumberFormat="1" applyFont="1" applyBorder="1" applyAlignment="1" applyProtection="1">
      <alignment horizontal="center" vertical="center" wrapText="1"/>
      <protection hidden="1"/>
    </xf>
    <xf numFmtId="0" fontId="61" fillId="0" borderId="10" xfId="0" applyFont="1" applyBorder="1" applyAlignment="1"/>
    <xf numFmtId="0" fontId="32" fillId="0" borderId="0" xfId="0" applyFont="1" applyFill="1" applyBorder="1" applyAlignment="1" applyProtection="1">
      <alignment horizontal="center" vertical="center" wrapText="1"/>
      <protection hidden="1"/>
    </xf>
    <xf numFmtId="0" fontId="60" fillId="0" borderId="0" xfId="0" applyFont="1" applyBorder="1" applyAlignment="1">
      <alignment wrapText="1"/>
    </xf>
    <xf numFmtId="0" fontId="66" fillId="57" borderId="0" xfId="0" applyFont="1" applyFill="1" applyBorder="1" applyAlignment="1" applyProtection="1">
      <alignment vertical="top" wrapText="1"/>
      <protection hidden="1"/>
    </xf>
    <xf numFmtId="0" fontId="29" fillId="0" borderId="13" xfId="314" applyFont="1" applyBorder="1" applyAlignment="1" applyProtection="1">
      <alignment horizontal="center" vertical="center" wrapText="1"/>
      <protection hidden="1"/>
    </xf>
    <xf numFmtId="166" fontId="30" fillId="0" borderId="17" xfId="0" applyNumberFormat="1" applyFont="1" applyFill="1" applyBorder="1" applyAlignment="1" applyProtection="1">
      <alignment horizontal="center" vertical="center"/>
      <protection hidden="1"/>
    </xf>
    <xf numFmtId="0" fontId="70" fillId="0" borderId="10" xfId="0" applyFont="1" applyBorder="1" applyAlignment="1">
      <alignment horizontal="center" vertical="center"/>
    </xf>
    <xf numFmtId="0" fontId="70" fillId="0" borderId="10" xfId="0" applyFont="1" applyBorder="1" applyAlignment="1">
      <alignment horizontal="center" vertical="center" wrapText="1"/>
    </xf>
    <xf numFmtId="9" fontId="40" fillId="0" borderId="0" xfId="357" applyFont="1" applyBorder="1" applyAlignment="1">
      <alignment horizontal="center" vertical="center"/>
    </xf>
    <xf numFmtId="0" fontId="65" fillId="51" borderId="10" xfId="0" applyFont="1" applyFill="1" applyBorder="1" applyAlignment="1" applyProtection="1">
      <alignment horizontal="center" vertical="center" wrapText="1"/>
      <protection hidden="1"/>
    </xf>
    <xf numFmtId="0" fontId="70" fillId="0" borderId="14" xfId="0" applyFont="1" applyFill="1" applyBorder="1" applyAlignment="1" applyProtection="1">
      <alignment horizontal="center" vertical="center" wrapText="1"/>
      <protection hidden="1"/>
    </xf>
    <xf numFmtId="0" fontId="70" fillId="0" borderId="18" xfId="0" applyFont="1" applyFill="1" applyBorder="1" applyAlignment="1" applyProtection="1">
      <alignment horizontal="center" vertical="center" wrapText="1"/>
      <protection hidden="1"/>
    </xf>
    <xf numFmtId="166" fontId="70" fillId="0" borderId="11" xfId="0" applyNumberFormat="1" applyFont="1" applyFill="1" applyBorder="1" applyAlignment="1" applyProtection="1">
      <alignment horizontal="center" vertical="center"/>
      <protection hidden="1"/>
    </xf>
    <xf numFmtId="166" fontId="70" fillId="0" borderId="12" xfId="0" applyNumberFormat="1" applyFont="1" applyFill="1" applyBorder="1" applyAlignment="1" applyProtection="1">
      <alignment horizontal="center" vertical="center"/>
      <protection hidden="1"/>
    </xf>
    <xf numFmtId="166" fontId="70" fillId="0" borderId="15" xfId="0" applyNumberFormat="1" applyFont="1" applyFill="1" applyBorder="1" applyAlignment="1" applyProtection="1">
      <alignment horizontal="center" vertical="center"/>
      <protection hidden="1"/>
    </xf>
    <xf numFmtId="166" fontId="70" fillId="0" borderId="17" xfId="0" applyNumberFormat="1" applyFont="1" applyFill="1" applyBorder="1" applyAlignment="1" applyProtection="1">
      <alignment horizontal="center" vertical="center"/>
      <protection hidden="1"/>
    </xf>
    <xf numFmtId="2" fontId="70" fillId="0" borderId="10" xfId="0" applyNumberFormat="1" applyFont="1" applyBorder="1" applyAlignment="1" applyProtection="1">
      <alignment horizontal="center" vertical="center" wrapText="1"/>
      <protection hidden="1"/>
    </xf>
    <xf numFmtId="2" fontId="7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95" fillId="0" borderId="0" xfId="0" applyFont="1"/>
    <xf numFmtId="1" fontId="31" fillId="0" borderId="0" xfId="0" applyNumberFormat="1" applyFont="1"/>
    <xf numFmtId="0" fontId="95" fillId="0" borderId="0" xfId="0" applyFont="1" applyAlignment="1"/>
    <xf numFmtId="0" fontId="61" fillId="0" borderId="0" xfId="0" applyFont="1" applyAlignment="1">
      <alignment horizontal="left"/>
    </xf>
    <xf numFmtId="0" fontId="29" fillId="51" borderId="10" xfId="0" applyFont="1" applyFill="1" applyBorder="1" applyAlignment="1" applyProtection="1">
      <alignment horizontal="center" vertical="center" wrapText="1"/>
      <protection hidden="1"/>
    </xf>
    <xf numFmtId="1" fontId="61" fillId="0" borderId="0" xfId="0" applyNumberFormat="1" applyFont="1" applyAlignment="1">
      <alignment horizontal="center" vertical="center"/>
    </xf>
    <xf numFmtId="0" fontId="70" fillId="0" borderId="17" xfId="0" applyFont="1" applyBorder="1" applyAlignment="1" applyProtection="1">
      <alignment horizontal="center" vertical="center" wrapText="1"/>
      <protection hidden="1"/>
    </xf>
    <xf numFmtId="0" fontId="70" fillId="0" borderId="17" xfId="0" applyFont="1" applyBorder="1" applyAlignment="1">
      <alignment horizontal="left" vertical="center" wrapText="1"/>
    </xf>
    <xf numFmtId="3" fontId="30" fillId="0" borderId="0" xfId="0" applyNumberFormat="1" applyFont="1" applyAlignment="1">
      <alignment vertical="center"/>
    </xf>
    <xf numFmtId="0" fontId="28" fillId="0" borderId="0" xfId="340" applyFont="1" applyBorder="1" applyAlignment="1" applyProtection="1">
      <alignment vertical="center"/>
      <protection hidden="1"/>
    </xf>
    <xf numFmtId="0" fontId="29" fillId="0" borderId="0" xfId="340" applyFont="1" applyBorder="1" applyAlignment="1">
      <alignment vertical="center"/>
    </xf>
    <xf numFmtId="0" fontId="11" fillId="0" borderId="0" xfId="0" applyFont="1" applyAlignment="1">
      <alignment vertical="center"/>
    </xf>
    <xf numFmtId="166" fontId="30" fillId="0" borderId="10" xfId="0" applyNumberFormat="1" applyFont="1" applyBorder="1" applyAlignment="1">
      <alignment horizontal="center" vertical="center" wrapText="1"/>
    </xf>
    <xf numFmtId="14" fontId="30" fillId="0" borderId="0" xfId="0" applyNumberFormat="1" applyFont="1" applyBorder="1" applyAlignment="1">
      <alignment horizontal="left"/>
    </xf>
    <xf numFmtId="2" fontId="31" fillId="0" borderId="0" xfId="0" applyNumberFormat="1" applyFont="1"/>
    <xf numFmtId="2" fontId="61" fillId="0" borderId="0" xfId="0" applyNumberFormat="1" applyFont="1"/>
    <xf numFmtId="166" fontId="27" fillId="0" borderId="0" xfId="0" applyNumberFormat="1" applyFont="1"/>
    <xf numFmtId="174" fontId="27" fillId="0" borderId="0" xfId="357" applyNumberFormat="1" applyFont="1"/>
    <xf numFmtId="10" fontId="27" fillId="0" borderId="0" xfId="357" applyNumberFormat="1" applyFont="1"/>
    <xf numFmtId="2" fontId="27" fillId="0" borderId="0" xfId="0" applyNumberFormat="1" applyFont="1"/>
    <xf numFmtId="175" fontId="27" fillId="0" borderId="0" xfId="0" applyNumberFormat="1" applyFont="1" applyFill="1"/>
    <xf numFmtId="4" fontId="30" fillId="53" borderId="0" xfId="0" applyNumberFormat="1" applyFont="1" applyFill="1" applyAlignment="1">
      <alignment vertical="center"/>
    </xf>
    <xf numFmtId="0" fontId="55" fillId="48" borderId="0" xfId="0" applyFont="1" applyFill="1" applyAlignment="1">
      <alignment horizontal="center" vertical="center" wrapText="1"/>
    </xf>
    <xf numFmtId="0" fontId="30" fillId="53" borderId="0" xfId="0" applyFont="1" applyFill="1" applyAlignment="1">
      <alignment horizontal="center" vertical="center" wrapText="1"/>
    </xf>
    <xf numFmtId="1" fontId="31" fillId="0" borderId="0" xfId="0" applyNumberFormat="1" applyFont="1" applyFill="1" applyAlignment="1">
      <alignment horizontal="center" vertical="center"/>
    </xf>
    <xf numFmtId="1" fontId="31" fillId="0" borderId="0" xfId="0" applyNumberFormat="1" applyFont="1" applyAlignment="1">
      <alignment vertical="center"/>
    </xf>
    <xf numFmtId="0" fontId="27" fillId="52" borderId="0" xfId="0" applyFont="1" applyFill="1" applyAlignment="1">
      <alignment horizontal="center" vertical="center"/>
    </xf>
    <xf numFmtId="2" fontId="31" fillId="52" borderId="0" xfId="0" applyNumberFormat="1" applyFont="1" applyFill="1" applyAlignment="1">
      <alignment vertical="center"/>
    </xf>
    <xf numFmtId="0" fontId="70" fillId="0" borderId="11" xfId="0" applyFont="1" applyBorder="1" applyAlignment="1">
      <alignment horizontal="center" vertical="center" wrapText="1"/>
    </xf>
    <xf numFmtId="1" fontId="70" fillId="0" borderId="10" xfId="0" applyNumberFormat="1" applyFont="1" applyBorder="1" applyAlignment="1">
      <alignment horizontal="center" vertical="center" wrapText="1"/>
    </xf>
    <xf numFmtId="0" fontId="70" fillId="0" borderId="10" xfId="0" applyFont="1" applyBorder="1" applyAlignment="1">
      <alignment vertical="center" wrapText="1"/>
    </xf>
    <xf numFmtId="2" fontId="70" fillId="0" borderId="10" xfId="0" applyNumberFormat="1" applyFont="1" applyBorder="1" applyAlignment="1">
      <alignment vertical="center" wrapText="1"/>
    </xf>
    <xf numFmtId="166" fontId="70" fillId="0" borderId="10" xfId="0" applyNumberFormat="1" applyFont="1" applyBorder="1" applyAlignment="1" applyProtection="1">
      <alignment vertical="center" wrapText="1"/>
      <protection hidden="1"/>
    </xf>
    <xf numFmtId="1" fontId="70" fillId="0" borderId="10" xfId="0" applyNumberFormat="1" applyFont="1" applyBorder="1" applyAlignment="1" applyProtection="1">
      <alignment horizontal="center" vertical="center" wrapText="1"/>
      <protection hidden="1"/>
    </xf>
    <xf numFmtId="0" fontId="97" fillId="0" borderId="10" xfId="318" applyFont="1" applyBorder="1"/>
    <xf numFmtId="2" fontId="70" fillId="0" borderId="10" xfId="0" applyNumberFormat="1" applyFont="1" applyBorder="1" applyAlignment="1">
      <alignment horizontal="center" vertical="center" wrapText="1"/>
    </xf>
    <xf numFmtId="0" fontId="70" fillId="0" borderId="10" xfId="0" applyFont="1" applyBorder="1" applyAlignment="1" applyProtection="1">
      <alignment horizontal="center" vertical="center" wrapText="1"/>
      <protection hidden="1"/>
    </xf>
    <xf numFmtId="2" fontId="70" fillId="0" borderId="10" xfId="0" applyNumberFormat="1" applyFont="1" applyFill="1" applyBorder="1" applyAlignment="1" applyProtection="1">
      <alignment horizontal="center" vertical="center"/>
      <protection hidden="1"/>
    </xf>
    <xf numFmtId="0" fontId="70" fillId="0" borderId="10" xfId="0" applyNumberFormat="1" applyFont="1" applyBorder="1" applyAlignment="1" applyProtection="1">
      <alignment horizontal="center" vertical="center" wrapText="1"/>
      <protection hidden="1"/>
    </xf>
    <xf numFmtId="3" fontId="70" fillId="0" borderId="10" xfId="0" applyNumberFormat="1" applyFont="1" applyFill="1" applyBorder="1" applyAlignment="1" applyProtection="1">
      <alignment horizontal="center" vertical="center"/>
      <protection hidden="1"/>
    </xf>
    <xf numFmtId="166" fontId="70" fillId="0" borderId="10" xfId="0" applyNumberFormat="1" applyFont="1" applyBorder="1" applyAlignment="1" applyProtection="1">
      <alignment horizontal="center" vertical="center" wrapText="1"/>
      <protection hidden="1"/>
    </xf>
    <xf numFmtId="3" fontId="70" fillId="0" borderId="10" xfId="0" applyNumberFormat="1" applyFont="1" applyBorder="1" applyAlignment="1">
      <alignment horizontal="center" vertical="center" wrapText="1"/>
    </xf>
    <xf numFmtId="2" fontId="30" fillId="0" borderId="0" xfId="0" applyNumberFormat="1" applyFont="1" applyAlignment="1">
      <alignment vertical="center"/>
    </xf>
    <xf numFmtId="0" fontId="61" fillId="0" borderId="0" xfId="0" applyFont="1" applyFill="1" applyAlignment="1">
      <alignment horizontal="right"/>
    </xf>
    <xf numFmtId="0" fontId="30" fillId="0" borderId="0" xfId="0" applyFont="1" applyFill="1" applyBorder="1" applyAlignment="1">
      <alignment horizontal="right" vertical="center"/>
    </xf>
    <xf numFmtId="0" fontId="30" fillId="0" borderId="0" xfId="0" applyFont="1" applyFill="1" applyBorder="1" applyAlignment="1">
      <alignment horizontal="right" vertical="center" wrapText="1"/>
    </xf>
    <xf numFmtId="1" fontId="29" fillId="0" borderId="0" xfId="0" applyNumberFormat="1" applyFont="1" applyFill="1" applyBorder="1" applyAlignment="1">
      <alignment horizontal="center" vertical="center"/>
    </xf>
    <xf numFmtId="2" fontId="61" fillId="0" borderId="0" xfId="0" applyNumberFormat="1" applyFont="1" applyFill="1" applyBorder="1" applyAlignment="1">
      <alignment vertical="center" wrapText="1"/>
    </xf>
    <xf numFmtId="9" fontId="113" fillId="58" borderId="10" xfId="357" applyFont="1" applyFill="1" applyBorder="1" applyAlignment="1">
      <alignment horizontal="center" vertical="center" wrapText="1"/>
    </xf>
    <xf numFmtId="0" fontId="114" fillId="58" borderId="10" xfId="0" applyFont="1" applyFill="1" applyBorder="1" applyAlignment="1">
      <alignment horizontal="center" vertical="center" wrapText="1"/>
    </xf>
    <xf numFmtId="0" fontId="65" fillId="0" borderId="0" xfId="0" applyFont="1" applyBorder="1" applyAlignment="1">
      <alignment horizontal="center" vertical="center" wrapText="1"/>
    </xf>
    <xf numFmtId="0" fontId="1" fillId="0" borderId="10" xfId="318" applyBorder="1"/>
    <xf numFmtId="2" fontId="30" fillId="0" borderId="0" xfId="0" applyNumberFormat="1" applyFont="1" applyFill="1"/>
    <xf numFmtId="2" fontId="61" fillId="0" borderId="0" xfId="357" applyNumberFormat="1" applyFont="1"/>
    <xf numFmtId="0" fontId="115" fillId="0" borderId="0" xfId="0" applyFont="1" applyBorder="1" applyAlignment="1" applyProtection="1">
      <alignment vertical="top"/>
      <protection hidden="1"/>
    </xf>
    <xf numFmtId="0" fontId="116" fillId="0" borderId="0" xfId="0" applyFont="1" applyBorder="1" applyAlignment="1" applyProtection="1">
      <alignment vertical="top"/>
      <protection hidden="1"/>
    </xf>
    <xf numFmtId="0" fontId="115" fillId="0" borderId="0" xfId="0" applyFont="1" applyBorder="1" applyAlignment="1" applyProtection="1">
      <alignment vertical="center" wrapText="1"/>
      <protection hidden="1"/>
    </xf>
    <xf numFmtId="0" fontId="29" fillId="49" borderId="21" xfId="0" applyFont="1" applyFill="1" applyBorder="1" applyAlignment="1">
      <alignment horizontal="center" vertical="center" wrapText="1"/>
    </xf>
    <xf numFmtId="0" fontId="30" fillId="0" borderId="13" xfId="0" applyFont="1" applyFill="1" applyBorder="1" applyAlignment="1">
      <alignment vertical="center"/>
    </xf>
    <xf numFmtId="0" fontId="61" fillId="0" borderId="0" xfId="0" applyFont="1" applyBorder="1" applyAlignment="1">
      <alignment vertical="center" wrapText="1"/>
    </xf>
    <xf numFmtId="0" fontId="61" fillId="0" borderId="0" xfId="0" applyFont="1" applyAlignment="1">
      <alignment vertical="center" wrapText="1"/>
    </xf>
    <xf numFmtId="0" fontId="61" fillId="0" borderId="0" xfId="0" applyFont="1" applyFill="1" applyAlignment="1">
      <alignment vertical="center" wrapText="1"/>
    </xf>
    <xf numFmtId="0" fontId="61" fillId="0" borderId="0" xfId="0" applyFont="1" applyBorder="1" applyAlignment="1" applyProtection="1">
      <alignment vertical="center" wrapText="1"/>
      <protection hidden="1"/>
    </xf>
    <xf numFmtId="0" fontId="30" fillId="0" borderId="1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vertical="top" wrapText="1"/>
    </xf>
    <xf numFmtId="0" fontId="30" fillId="0" borderId="0" xfId="0" applyFont="1" applyAlignment="1">
      <alignment vertical="top"/>
    </xf>
    <xf numFmtId="0" fontId="117" fillId="0" borderId="0" xfId="0" applyFont="1" applyFill="1" applyBorder="1" applyAlignment="1">
      <alignment vertical="center"/>
    </xf>
    <xf numFmtId="0" fontId="61" fillId="0" borderId="12" xfId="0" applyFont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 wrapText="1"/>
    </xf>
    <xf numFmtId="0" fontId="30" fillId="53" borderId="0" xfId="0" applyFont="1" applyFill="1" applyAlignment="1">
      <alignment vertical="center"/>
    </xf>
    <xf numFmtId="1" fontId="76" fillId="53" borderId="0" xfId="0" applyNumberFormat="1" applyFont="1" applyFill="1" applyBorder="1" applyAlignment="1">
      <alignment vertical="center"/>
    </xf>
    <xf numFmtId="0" fontId="30" fillId="53" borderId="0" xfId="0" applyFont="1" applyFill="1" applyBorder="1" applyAlignment="1">
      <alignment vertical="center"/>
    </xf>
    <xf numFmtId="0" fontId="65" fillId="0" borderId="29" xfId="0" applyFont="1" applyFill="1" applyBorder="1" applyAlignment="1">
      <alignment vertical="center" wrapText="1"/>
    </xf>
    <xf numFmtId="3" fontId="33" fillId="0" borderId="0" xfId="0" applyNumberFormat="1" applyFont="1" applyFill="1" applyBorder="1" applyAlignment="1">
      <alignment vertical="center"/>
    </xf>
    <xf numFmtId="0" fontId="29" fillId="0" borderId="25" xfId="0" applyFont="1" applyFill="1" applyBorder="1" applyAlignment="1">
      <alignment vertical="center"/>
    </xf>
    <xf numFmtId="3" fontId="30" fillId="0" borderId="0" xfId="0" applyNumberFormat="1" applyFont="1" applyFill="1" applyBorder="1" applyAlignment="1">
      <alignment vertical="center"/>
    </xf>
    <xf numFmtId="3" fontId="30" fillId="0" borderId="27" xfId="0" applyNumberFormat="1" applyFont="1" applyFill="1" applyBorder="1" applyAlignment="1">
      <alignment vertical="center"/>
    </xf>
    <xf numFmtId="3" fontId="30" fillId="0" borderId="0" xfId="0" applyNumberFormat="1" applyFont="1" applyFill="1" applyAlignment="1">
      <alignment vertical="center"/>
    </xf>
    <xf numFmtId="0" fontId="46" fillId="53" borderId="0" xfId="0" applyFont="1" applyFill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110" fillId="0" borderId="30" xfId="0" applyFont="1" applyFill="1" applyBorder="1" applyAlignment="1">
      <alignment vertical="center" wrapText="1"/>
    </xf>
    <xf numFmtId="0" fontId="70" fillId="0" borderId="0" xfId="0" applyFont="1" applyFill="1" applyBorder="1" applyAlignment="1">
      <alignment vertical="center" wrapText="1"/>
    </xf>
    <xf numFmtId="2" fontId="30" fillId="0" borderId="10" xfId="318" applyNumberFormat="1" applyFont="1" applyFill="1" applyBorder="1" applyAlignment="1" applyProtection="1">
      <alignment horizontal="center" vertical="center" wrapText="1"/>
      <protection hidden="1"/>
    </xf>
    <xf numFmtId="2" fontId="30" fillId="59" borderId="10" xfId="318" applyNumberFormat="1" applyFont="1" applyFill="1" applyBorder="1" applyAlignment="1" applyProtection="1">
      <alignment horizontal="center" vertical="center" wrapText="1"/>
      <protection hidden="1"/>
    </xf>
    <xf numFmtId="0" fontId="30" fillId="0" borderId="17" xfId="318" applyFont="1" applyBorder="1" applyAlignment="1" applyProtection="1">
      <alignment vertical="center" wrapText="1"/>
      <protection hidden="1"/>
    </xf>
    <xf numFmtId="174" fontId="31" fillId="0" borderId="0" xfId="357" applyNumberFormat="1" applyFont="1"/>
    <xf numFmtId="1" fontId="30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9" fillId="51" borderId="21" xfId="0" applyFont="1" applyFill="1" applyBorder="1" applyAlignment="1" applyProtection="1">
      <alignment horizontal="center" vertical="center" wrapText="1"/>
      <protection hidden="1"/>
    </xf>
    <xf numFmtId="0" fontId="29" fillId="51" borderId="18" xfId="0" applyFont="1" applyFill="1" applyBorder="1" applyAlignment="1" applyProtection="1">
      <alignment horizontal="center" vertical="center" wrapText="1"/>
      <protection hidden="1"/>
    </xf>
    <xf numFmtId="0" fontId="29" fillId="60" borderId="18" xfId="0" applyFont="1" applyFill="1" applyBorder="1" applyAlignment="1" applyProtection="1">
      <alignment horizontal="center" vertical="center" wrapText="1"/>
      <protection hidden="1"/>
    </xf>
    <xf numFmtId="1" fontId="30" fillId="57" borderId="14" xfId="0" applyNumberFormat="1" applyFont="1" applyFill="1" applyBorder="1" applyAlignment="1" applyProtection="1">
      <alignment horizontal="center" vertical="center" wrapText="1"/>
      <protection hidden="1"/>
    </xf>
    <xf numFmtId="1" fontId="30" fillId="57" borderId="18" xfId="0" applyNumberFormat="1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Border="1"/>
    <xf numFmtId="0" fontId="31" fillId="0" borderId="0" xfId="0" applyFont="1" applyAlignment="1">
      <alignment horizontal="center" vertical="center"/>
    </xf>
    <xf numFmtId="0" fontId="95" fillId="0" borderId="0" xfId="0" applyFont="1" applyAlignment="1">
      <alignment vertical="center"/>
    </xf>
    <xf numFmtId="0" fontId="118" fillId="0" borderId="25" xfId="340" applyFont="1" applyBorder="1" applyAlignment="1" applyProtection="1">
      <alignment vertical="center" wrapText="1"/>
      <protection hidden="1"/>
    </xf>
    <xf numFmtId="0" fontId="32" fillId="0" borderId="15" xfId="0" applyFont="1" applyFill="1" applyBorder="1" applyAlignment="1" applyProtection="1">
      <alignment vertical="center" wrapText="1"/>
      <protection hidden="1"/>
    </xf>
    <xf numFmtId="0" fontId="29" fillId="50" borderId="21" xfId="0" applyFont="1" applyFill="1" applyBorder="1" applyAlignment="1">
      <alignment vertical="center"/>
    </xf>
    <xf numFmtId="0" fontId="29" fillId="50" borderId="13" xfId="0" applyFont="1" applyFill="1" applyBorder="1" applyAlignment="1">
      <alignment vertical="center"/>
    </xf>
    <xf numFmtId="0" fontId="29" fillId="50" borderId="19" xfId="0" applyFont="1" applyFill="1" applyBorder="1" applyAlignment="1">
      <alignment vertical="center"/>
    </xf>
    <xf numFmtId="0" fontId="30" fillId="0" borderId="21" xfId="0" applyFont="1" applyFill="1" applyBorder="1" applyAlignment="1">
      <alignment vertical="center"/>
    </xf>
    <xf numFmtId="0" fontId="30" fillId="0" borderId="19" xfId="0" applyFont="1" applyFill="1" applyBorder="1" applyAlignment="1">
      <alignment vertical="center"/>
    </xf>
    <xf numFmtId="0" fontId="112" fillId="0" borderId="0" xfId="0" applyFont="1" applyFill="1" applyBorder="1" applyAlignment="1">
      <alignment vertical="center" wrapText="1"/>
    </xf>
    <xf numFmtId="0" fontId="29" fillId="0" borderId="17" xfId="318" applyFont="1" applyFill="1" applyBorder="1" applyAlignment="1" applyProtection="1">
      <alignment horizontal="center" vertical="center" wrapText="1"/>
      <protection hidden="1"/>
    </xf>
    <xf numFmtId="14" fontId="30" fillId="0" borderId="0" xfId="0" applyNumberFormat="1" applyFont="1" applyBorder="1" applyAlignment="1"/>
    <xf numFmtId="2" fontId="29" fillId="0" borderId="10" xfId="0" applyNumberFormat="1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0" fontId="30" fillId="0" borderId="31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29" fillId="49" borderId="13" xfId="0" applyFont="1" applyFill="1" applyBorder="1" applyAlignment="1">
      <alignment horizontal="center" vertical="center"/>
    </xf>
    <xf numFmtId="0" fontId="29" fillId="49" borderId="17" xfId="0" applyFont="1" applyFill="1" applyBorder="1" applyAlignment="1">
      <alignment horizontal="center" vertical="center"/>
    </xf>
    <xf numFmtId="0" fontId="29" fillId="49" borderId="30" xfId="0" applyFont="1" applyFill="1" applyBorder="1" applyAlignment="1">
      <alignment horizontal="center" vertical="center"/>
    </xf>
    <xf numFmtId="0" fontId="35" fillId="0" borderId="0" xfId="340" applyFont="1" applyBorder="1" applyAlignment="1" applyProtection="1">
      <alignment vertical="center" wrapText="1"/>
      <protection hidden="1"/>
    </xf>
    <xf numFmtId="0" fontId="55" fillId="0" borderId="10" xfId="0" applyFont="1" applyFill="1" applyBorder="1" applyAlignment="1">
      <alignment horizontal="center" vertical="center" wrapText="1"/>
    </xf>
    <xf numFmtId="3" fontId="102" fillId="49" borderId="23" xfId="0" applyNumberFormat="1" applyFont="1" applyFill="1" applyBorder="1" applyAlignment="1">
      <alignment horizontal="center" vertical="center" wrapText="1"/>
    </xf>
    <xf numFmtId="3" fontId="102" fillId="49" borderId="38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2" fontId="70" fillId="0" borderId="11" xfId="0" applyNumberFormat="1" applyFont="1" applyBorder="1" applyAlignment="1">
      <alignment horizontal="center" vertical="center" wrapText="1"/>
    </xf>
    <xf numFmtId="166" fontId="70" fillId="0" borderId="14" xfId="0" applyNumberFormat="1" applyFont="1" applyFill="1" applyBorder="1" applyAlignment="1" applyProtection="1">
      <alignment horizontal="center" vertical="center"/>
      <protection hidden="1"/>
    </xf>
    <xf numFmtId="1" fontId="30" fillId="0" borderId="14" xfId="0" applyNumberFormat="1" applyFont="1" applyFill="1" applyBorder="1" applyAlignment="1" applyProtection="1">
      <alignment horizontal="center" vertical="center"/>
      <protection hidden="1"/>
    </xf>
    <xf numFmtId="0" fontId="116" fillId="0" borderId="0" xfId="0" applyFont="1" applyBorder="1" applyAlignment="1" applyProtection="1">
      <alignment vertical="center" wrapText="1"/>
      <protection hidden="1"/>
    </xf>
    <xf numFmtId="2" fontId="33" fillId="48" borderId="11" xfId="0" applyNumberFormat="1" applyFont="1" applyFill="1" applyBorder="1" applyAlignment="1" applyProtection="1">
      <alignment horizontal="center" vertical="center" wrapText="1"/>
      <protection hidden="1"/>
    </xf>
    <xf numFmtId="2" fontId="33" fillId="48" borderId="14" xfId="0" applyNumberFormat="1" applyFont="1" applyFill="1" applyBorder="1" applyAlignment="1" applyProtection="1">
      <alignment horizontal="center" vertical="center" wrapText="1"/>
      <protection hidden="1"/>
    </xf>
    <xf numFmtId="2" fontId="33" fillId="48" borderId="12" xfId="0" applyNumberFormat="1" applyFont="1" applyFill="1" applyBorder="1" applyAlignment="1" applyProtection="1">
      <alignment horizontal="center" vertical="center" wrapText="1"/>
      <protection hidden="1"/>
    </xf>
    <xf numFmtId="2" fontId="108" fillId="0" borderId="14" xfId="0" applyNumberFormat="1" applyFont="1" applyFill="1" applyBorder="1" applyAlignment="1" applyProtection="1">
      <alignment horizontal="center" vertical="center"/>
      <protection hidden="1"/>
    </xf>
    <xf numFmtId="2" fontId="108" fillId="0" borderId="16" xfId="0" applyNumberFormat="1" applyFont="1" applyFill="1" applyBorder="1" applyAlignment="1" applyProtection="1">
      <alignment horizontal="center" vertical="center"/>
      <protection hidden="1"/>
    </xf>
    <xf numFmtId="2" fontId="108" fillId="0" borderId="12" xfId="0" applyNumberFormat="1" applyFont="1" applyFill="1" applyBorder="1" applyAlignment="1" applyProtection="1">
      <alignment horizontal="center" vertical="center"/>
      <protection hidden="1"/>
    </xf>
    <xf numFmtId="2" fontId="108" fillId="0" borderId="11" xfId="0" applyNumberFormat="1" applyFont="1" applyFill="1" applyBorder="1" applyAlignment="1" applyProtection="1">
      <alignment horizontal="center" vertical="center"/>
      <protection hidden="1"/>
    </xf>
    <xf numFmtId="2" fontId="108" fillId="0" borderId="20" xfId="0" applyNumberFormat="1" applyFont="1" applyFill="1" applyBorder="1" applyAlignment="1" applyProtection="1">
      <alignment horizontal="center" vertical="center"/>
      <protection hidden="1"/>
    </xf>
    <xf numFmtId="165" fontId="30" fillId="0" borderId="0" xfId="0" applyNumberFormat="1" applyFont="1"/>
    <xf numFmtId="1" fontId="27" fillId="0" borderId="0" xfId="0" applyNumberFormat="1" applyFont="1"/>
    <xf numFmtId="2" fontId="31" fillId="0" borderId="0" xfId="0" applyNumberFormat="1" applyFont="1" applyFill="1" applyAlignment="1">
      <alignment horizontal="center" vertical="center"/>
    </xf>
    <xf numFmtId="2" fontId="29" fillId="0" borderId="17" xfId="0" applyNumberFormat="1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2" fontId="30" fillId="0" borderId="0" xfId="0" applyNumberFormat="1" applyFont="1" applyBorder="1" applyAlignment="1">
      <alignment vertical="center" wrapText="1"/>
    </xf>
    <xf numFmtId="2" fontId="30" fillId="0" borderId="0" xfId="0" applyNumberFormat="1" applyFont="1" applyBorder="1" applyAlignment="1">
      <alignment horizontal="center" vertical="center" wrapText="1"/>
    </xf>
    <xf numFmtId="166" fontId="30" fillId="0" borderId="0" xfId="0" applyNumberFormat="1" applyFont="1" applyBorder="1" applyAlignment="1" applyProtection="1">
      <alignment horizontal="center" vertical="center" wrapText="1"/>
      <protection hidden="1"/>
    </xf>
    <xf numFmtId="2" fontId="33" fillId="0" borderId="0" xfId="0" applyNumberFormat="1" applyFont="1" applyBorder="1" applyAlignment="1" applyProtection="1">
      <alignment horizontal="center" vertical="center" wrapText="1"/>
      <protection hidden="1"/>
    </xf>
    <xf numFmtId="2" fontId="29" fillId="0" borderId="66" xfId="0" applyNumberFormat="1" applyFont="1" applyBorder="1" applyAlignment="1">
      <alignment horizontal="center" vertical="center" wrapText="1"/>
    </xf>
    <xf numFmtId="2" fontId="29" fillId="0" borderId="66" xfId="0" applyNumberFormat="1" applyFont="1" applyBorder="1" applyAlignment="1">
      <alignment vertical="center" wrapText="1"/>
    </xf>
    <xf numFmtId="0" fontId="30" fillId="0" borderId="0" xfId="0" applyFont="1" applyBorder="1" applyAlignment="1">
      <alignment horizontal="center" vertical="center"/>
    </xf>
    <xf numFmtId="0" fontId="32" fillId="0" borderId="67" xfId="0" applyFont="1" applyBorder="1" applyAlignment="1">
      <alignment horizontal="center" vertical="center"/>
    </xf>
    <xf numFmtId="0" fontId="32" fillId="0" borderId="68" xfId="0" applyFont="1" applyBorder="1" applyAlignment="1">
      <alignment horizontal="center" vertical="center"/>
    </xf>
    <xf numFmtId="0" fontId="30" fillId="0" borderId="69" xfId="0" applyFont="1" applyBorder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vertical="center" wrapText="1"/>
      <protection hidden="1"/>
    </xf>
    <xf numFmtId="0" fontId="30" fillId="0" borderId="0" xfId="0" applyFont="1" applyBorder="1"/>
    <xf numFmtId="0" fontId="70" fillId="0" borderId="0" xfId="0" applyFont="1" applyBorder="1" applyAlignment="1" applyProtection="1">
      <alignment vertical="center"/>
      <protection hidden="1"/>
    </xf>
    <xf numFmtId="166" fontId="63" fillId="0" borderId="0" xfId="318" applyNumberFormat="1" applyFont="1"/>
    <xf numFmtId="176" fontId="63" fillId="0" borderId="0" xfId="357" applyNumberFormat="1" applyFont="1" applyFill="1"/>
    <xf numFmtId="2" fontId="25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0" xfId="340" applyFont="1" applyBorder="1" applyAlignment="1" applyProtection="1">
      <alignment vertical="center"/>
      <protection hidden="1"/>
    </xf>
    <xf numFmtId="0" fontId="30" fillId="0" borderId="30" xfId="0" applyFont="1" applyBorder="1" applyAlignment="1">
      <alignment horizontal="center" vertical="center" wrapText="1"/>
    </xf>
    <xf numFmtId="0" fontId="29" fillId="50" borderId="15" xfId="0" applyFont="1" applyFill="1" applyBorder="1" applyAlignment="1">
      <alignment horizontal="center" vertical="center" wrapText="1"/>
    </xf>
    <xf numFmtId="0" fontId="29" fillId="50" borderId="15" xfId="0" applyFont="1" applyFill="1" applyBorder="1" applyAlignment="1">
      <alignment horizontal="center" vertical="center"/>
    </xf>
    <xf numFmtId="2" fontId="29" fillId="0" borderId="30" xfId="0" applyNumberFormat="1" applyFont="1" applyBorder="1" applyAlignment="1">
      <alignment vertical="center" wrapText="1"/>
    </xf>
    <xf numFmtId="0" fontId="30" fillId="0" borderId="30" xfId="0" applyFont="1" applyFill="1" applyBorder="1" applyAlignment="1">
      <alignment vertical="center" wrapText="1"/>
    </xf>
    <xf numFmtId="0" fontId="70" fillId="0" borderId="30" xfId="0" applyFont="1" applyBorder="1" applyAlignment="1">
      <alignment vertical="center" wrapText="1"/>
    </xf>
    <xf numFmtId="166" fontId="30" fillId="0" borderId="30" xfId="0" applyNumberFormat="1" applyFont="1" applyBorder="1" applyAlignment="1">
      <alignment horizontal="center" vertical="center" wrapText="1"/>
    </xf>
    <xf numFmtId="0" fontId="1" fillId="0" borderId="0" xfId="318" applyAlignment="1">
      <alignment vertical="center"/>
    </xf>
    <xf numFmtId="0" fontId="29" fillId="50" borderId="21" xfId="0" applyFont="1" applyFill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/>
    </xf>
    <xf numFmtId="0" fontId="29" fillId="49" borderId="10" xfId="0" applyFont="1" applyFill="1" applyBorder="1" applyAlignment="1">
      <alignment horizontal="center" vertical="center" wrapText="1"/>
    </xf>
    <xf numFmtId="3" fontId="30" fillId="0" borderId="0" xfId="0" applyNumberFormat="1" applyFont="1" applyBorder="1" applyAlignment="1">
      <alignment horizontal="center" vertical="center" wrapText="1"/>
    </xf>
    <xf numFmtId="3" fontId="33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top" wrapText="1"/>
    </xf>
    <xf numFmtId="0" fontId="35" fillId="0" borderId="0" xfId="340" applyFont="1" applyFill="1" applyBorder="1" applyAlignment="1" applyProtection="1">
      <protection hidden="1"/>
    </xf>
    <xf numFmtId="0" fontId="30" fillId="0" borderId="0" xfId="0" applyFont="1" applyFill="1" applyBorder="1" applyAlignment="1">
      <alignment horizontal="center" vertical="center"/>
    </xf>
    <xf numFmtId="0" fontId="92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1" fillId="0" borderId="0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top" wrapText="1"/>
    </xf>
    <xf numFmtId="0" fontId="29" fillId="59" borderId="0" xfId="0" applyFont="1" applyFill="1" applyBorder="1" applyAlignment="1">
      <alignment vertical="center" wrapText="1"/>
    </xf>
    <xf numFmtId="0" fontId="0" fillId="0" borderId="29" xfId="0" applyFill="1" applyBorder="1"/>
    <xf numFmtId="0" fontId="29" fillId="50" borderId="26" xfId="0" applyFont="1" applyFill="1" applyBorder="1" applyAlignment="1">
      <alignment horizontal="center" vertical="center" wrapText="1"/>
    </xf>
    <xf numFmtId="0" fontId="31" fillId="0" borderId="30" xfId="0" applyFont="1" applyFill="1" applyBorder="1" applyAlignment="1">
      <alignment vertical="top" wrapText="1"/>
    </xf>
    <xf numFmtId="166" fontId="29" fillId="49" borderId="21" xfId="0" applyNumberFormat="1" applyFont="1" applyFill="1" applyBorder="1" applyAlignment="1">
      <alignment vertical="center" wrapText="1"/>
    </xf>
    <xf numFmtId="166" fontId="29" fillId="49" borderId="19" xfId="0" applyNumberFormat="1" applyFont="1" applyFill="1" applyBorder="1" applyAlignment="1">
      <alignment vertical="center" wrapText="1"/>
    </xf>
    <xf numFmtId="0" fontId="92" fillId="0" borderId="0" xfId="0" applyFont="1" applyFill="1" applyBorder="1" applyAlignment="1">
      <alignment vertical="center" wrapText="1"/>
    </xf>
    <xf numFmtId="166" fontId="29" fillId="49" borderId="13" xfId="0" applyNumberFormat="1" applyFont="1" applyFill="1" applyBorder="1" applyAlignment="1">
      <alignment vertical="center" wrapText="1"/>
    </xf>
    <xf numFmtId="1" fontId="61" fillId="0" borderId="0" xfId="0" applyNumberFormat="1" applyFont="1" applyFill="1"/>
    <xf numFmtId="0" fontId="119" fillId="47" borderId="10" xfId="0" applyFont="1" applyFill="1" applyBorder="1" applyAlignment="1">
      <alignment horizontal="center" vertical="center"/>
    </xf>
    <xf numFmtId="0" fontId="120" fillId="47" borderId="10" xfId="0" applyFont="1" applyFill="1" applyBorder="1" applyAlignment="1">
      <alignment horizontal="center" vertical="center" wrapText="1"/>
    </xf>
    <xf numFmtId="0" fontId="31" fillId="0" borderId="17" xfId="0" applyFont="1" applyBorder="1" applyAlignment="1"/>
    <xf numFmtId="0" fontId="31" fillId="0" borderId="15" xfId="0" applyFont="1" applyBorder="1" applyAlignment="1"/>
    <xf numFmtId="0" fontId="31" fillId="0" borderId="18" xfId="0" applyFont="1" applyBorder="1" applyAlignment="1"/>
    <xf numFmtId="0" fontId="30" fillId="62" borderId="10" xfId="0" applyFont="1" applyFill="1" applyBorder="1" applyAlignment="1" applyProtection="1">
      <alignment vertical="center"/>
      <protection hidden="1"/>
    </xf>
    <xf numFmtId="0" fontId="29" fillId="62" borderId="21" xfId="0" applyFont="1" applyFill="1" applyBorder="1" applyAlignment="1" applyProtection="1">
      <alignment horizontal="left" vertical="center" wrapText="1"/>
      <protection hidden="1"/>
    </xf>
    <xf numFmtId="0" fontId="29" fillId="62" borderId="21" xfId="0" applyFont="1" applyFill="1" applyBorder="1" applyAlignment="1" applyProtection="1">
      <alignment vertical="center" wrapText="1"/>
      <protection hidden="1"/>
    </xf>
    <xf numFmtId="0" fontId="70" fillId="62" borderId="21" xfId="0" applyFont="1" applyFill="1" applyBorder="1" applyAlignment="1" applyProtection="1">
      <alignment horizontal="center" vertical="center" wrapText="1"/>
      <protection hidden="1"/>
    </xf>
    <xf numFmtId="2" fontId="30" fillId="62" borderId="10" xfId="0" applyNumberFormat="1" applyFont="1" applyFill="1" applyBorder="1" applyAlignment="1" applyProtection="1">
      <alignment horizontal="center" vertical="center"/>
      <protection hidden="1"/>
    </xf>
    <xf numFmtId="0" fontId="30" fillId="62" borderId="10" xfId="0" applyNumberFormat="1" applyFont="1" applyFill="1" applyBorder="1" applyAlignment="1" applyProtection="1">
      <alignment horizontal="center" vertical="center" wrapText="1"/>
      <protection hidden="1"/>
    </xf>
    <xf numFmtId="0" fontId="121" fillId="56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/>
    </xf>
    <xf numFmtId="177" fontId="30" fillId="0" borderId="0" xfId="378" applyNumberFormat="1" applyFont="1" applyFill="1"/>
    <xf numFmtId="9" fontId="30" fillId="0" borderId="0" xfId="357" applyFont="1"/>
    <xf numFmtId="0" fontId="29" fillId="54" borderId="10" xfId="0" applyFont="1" applyFill="1" applyBorder="1" applyAlignment="1" applyProtection="1">
      <alignment horizontal="center" vertical="center" wrapText="1"/>
      <protection hidden="1"/>
    </xf>
    <xf numFmtId="0" fontId="70" fillId="0" borderId="11" xfId="0" applyFont="1" applyFill="1" applyBorder="1" applyAlignment="1" applyProtection="1">
      <alignment horizontal="center" vertical="center" wrapText="1"/>
      <protection hidden="1"/>
    </xf>
    <xf numFmtId="1" fontId="30" fillId="57" borderId="11" xfId="0" applyNumberFormat="1" applyFont="1" applyFill="1" applyBorder="1" applyAlignment="1" applyProtection="1">
      <alignment horizontal="center" vertical="center" wrapText="1"/>
      <protection hidden="1"/>
    </xf>
    <xf numFmtId="3" fontId="30" fillId="0" borderId="17" xfId="0" applyNumberFormat="1" applyFont="1" applyBorder="1" applyAlignment="1" applyProtection="1">
      <alignment vertical="center" wrapText="1"/>
      <protection hidden="1"/>
    </xf>
    <xf numFmtId="4" fontId="70" fillId="0" borderId="17" xfId="0" applyNumberFormat="1" applyFont="1" applyBorder="1" applyAlignment="1" applyProtection="1">
      <alignment horizontal="center" vertical="center" wrapText="1"/>
      <protection hidden="1"/>
    </xf>
    <xf numFmtId="3" fontId="70" fillId="0" borderId="17" xfId="0" applyNumberFormat="1" applyFont="1" applyBorder="1" applyAlignment="1" applyProtection="1">
      <alignment horizontal="center" vertical="center" wrapText="1"/>
      <protection hidden="1"/>
    </xf>
    <xf numFmtId="0" fontId="65" fillId="54" borderId="21" xfId="0" applyFont="1" applyFill="1" applyBorder="1" applyAlignment="1">
      <alignment vertical="center" wrapText="1"/>
    </xf>
    <xf numFmtId="0" fontId="65" fillId="54" borderId="19" xfId="0" applyFont="1" applyFill="1" applyBorder="1" applyAlignment="1">
      <alignment vertical="center" wrapText="1"/>
    </xf>
    <xf numFmtId="2" fontId="7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70" fillId="46" borderId="10" xfId="0" applyFont="1" applyFill="1" applyBorder="1" applyAlignment="1" applyProtection="1">
      <alignment horizontal="center" vertical="center" wrapText="1"/>
      <protection hidden="1"/>
    </xf>
    <xf numFmtId="0" fontId="29" fillId="0" borderId="15" xfId="0" applyFont="1" applyFill="1" applyBorder="1" applyAlignment="1" applyProtection="1">
      <alignment vertical="center" wrapText="1"/>
      <protection hidden="1"/>
    </xf>
    <xf numFmtId="0" fontId="29" fillId="0" borderId="18" xfId="0" applyFont="1" applyFill="1" applyBorder="1" applyAlignment="1" applyProtection="1">
      <alignment vertical="center" wrapText="1"/>
      <protection hidden="1"/>
    </xf>
    <xf numFmtId="0" fontId="29" fillId="0" borderId="15" xfId="0" applyFont="1" applyBorder="1" applyAlignment="1" applyProtection="1">
      <alignment vertical="center" wrapText="1"/>
      <protection hidden="1"/>
    </xf>
    <xf numFmtId="0" fontId="29" fillId="0" borderId="18" xfId="0" applyFont="1" applyBorder="1" applyAlignment="1" applyProtection="1">
      <alignment vertical="center" wrapText="1"/>
      <protection hidden="1"/>
    </xf>
    <xf numFmtId="1" fontId="11" fillId="0" borderId="0" xfId="0" applyNumberFormat="1" applyFont="1"/>
    <xf numFmtId="0" fontId="29" fillId="54" borderId="10" xfId="0" applyFont="1" applyFill="1" applyBorder="1" applyAlignment="1">
      <alignment horizontal="center" vertical="center" wrapText="1"/>
    </xf>
    <xf numFmtId="3" fontId="129" fillId="57" borderId="24" xfId="0" applyNumberFormat="1" applyFont="1" applyFill="1" applyBorder="1" applyAlignment="1">
      <alignment horizontal="center" vertical="center" wrapText="1"/>
    </xf>
    <xf numFmtId="3" fontId="129" fillId="57" borderId="37" xfId="0" applyNumberFormat="1" applyFont="1" applyFill="1" applyBorder="1" applyAlignment="1">
      <alignment horizontal="center" vertical="center" wrapText="1"/>
    </xf>
    <xf numFmtId="2" fontId="29" fillId="57" borderId="11" xfId="0" applyNumberFormat="1" applyFont="1" applyFill="1" applyBorder="1" applyAlignment="1">
      <alignment horizontal="center" vertical="center" wrapText="1"/>
    </xf>
    <xf numFmtId="1" fontId="29" fillId="57" borderId="12" xfId="0" applyNumberFormat="1" applyFont="1" applyFill="1" applyBorder="1" applyAlignment="1">
      <alignment horizontal="center" vertical="center" wrapText="1"/>
    </xf>
    <xf numFmtId="1" fontId="29" fillId="57" borderId="11" xfId="0" applyNumberFormat="1" applyFont="1" applyFill="1" applyBorder="1" applyAlignment="1">
      <alignment horizontal="center" vertical="center" wrapText="1"/>
    </xf>
    <xf numFmtId="166" fontId="29" fillId="57" borderId="12" xfId="0" applyNumberFormat="1" applyFont="1" applyFill="1" applyBorder="1" applyAlignment="1">
      <alignment horizontal="center" vertical="center" wrapText="1"/>
    </xf>
    <xf numFmtId="1" fontId="31" fillId="0" borderId="0" xfId="0" applyNumberFormat="1" applyFont="1" applyFill="1" applyAlignment="1">
      <alignment vertical="center"/>
    </xf>
    <xf numFmtId="0" fontId="31" fillId="0" borderId="0" xfId="0" applyFont="1" applyFill="1" applyAlignment="1">
      <alignment vertical="center"/>
    </xf>
    <xf numFmtId="2" fontId="30" fillId="48" borderId="0" xfId="0" applyNumberFormat="1" applyFont="1" applyFill="1"/>
    <xf numFmtId="0" fontId="32" fillId="0" borderId="0" xfId="318" applyFont="1" applyBorder="1" applyAlignment="1">
      <alignment vertical="center"/>
    </xf>
    <xf numFmtId="0" fontId="30" fillId="0" borderId="0" xfId="341" applyFont="1" applyBorder="1" applyAlignment="1">
      <alignment vertical="center" wrapText="1"/>
    </xf>
    <xf numFmtId="0" fontId="82" fillId="0" borderId="0" xfId="318" applyFont="1" applyBorder="1" applyAlignment="1">
      <alignment vertical="center" textRotation="60"/>
    </xf>
    <xf numFmtId="0" fontId="32" fillId="0" borderId="0" xfId="318" applyFont="1" applyBorder="1" applyAlignment="1">
      <alignment vertical="center" wrapText="1"/>
    </xf>
    <xf numFmtId="0" fontId="30" fillId="0" borderId="0" xfId="314" applyFont="1" applyBorder="1" applyAlignment="1" applyProtection="1">
      <alignment horizontal="left" vertical="center" wrapText="1"/>
      <protection hidden="1"/>
    </xf>
    <xf numFmtId="0" fontId="30" fillId="0" borderId="0" xfId="314" applyFont="1" applyBorder="1" applyAlignment="1" applyProtection="1">
      <alignment vertical="center" wrapText="1"/>
      <protection hidden="1"/>
    </xf>
    <xf numFmtId="0" fontId="38" fillId="0" borderId="0" xfId="318" applyFont="1" applyBorder="1" applyAlignment="1">
      <alignment vertical="center"/>
    </xf>
    <xf numFmtId="3" fontId="79" fillId="0" borderId="0" xfId="318" applyNumberFormat="1" applyFont="1" applyBorder="1" applyAlignment="1" applyProtection="1">
      <alignment vertical="center" textRotation="60" wrapText="1"/>
      <protection hidden="1"/>
    </xf>
    <xf numFmtId="0" fontId="29" fillId="0" borderId="15" xfId="0" applyFont="1" applyFill="1" applyBorder="1" applyAlignment="1" applyProtection="1">
      <alignment horizontal="center" vertical="center" wrapText="1"/>
      <protection hidden="1"/>
    </xf>
    <xf numFmtId="0" fontId="95" fillId="0" borderId="0" xfId="0" applyFont="1" applyFill="1"/>
    <xf numFmtId="0" fontId="30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0" xfId="341" applyFont="1" applyAlignment="1">
      <alignment horizontal="left" vertical="center" wrapText="1"/>
    </xf>
    <xf numFmtId="0" fontId="29" fillId="50" borderId="10" xfId="288" applyFont="1" applyFill="1" applyBorder="1" applyAlignment="1">
      <alignment horizontal="center" vertical="center"/>
    </xf>
    <xf numFmtId="0" fontId="29" fillId="54" borderId="10" xfId="0" applyFont="1" applyFill="1" applyBorder="1" applyAlignment="1">
      <alignment horizontal="center" vertical="center"/>
    </xf>
    <xf numFmtId="0" fontId="86" fillId="54" borderId="10" xfId="0" applyFont="1" applyFill="1" applyBorder="1" applyAlignment="1">
      <alignment horizontal="center" vertical="center"/>
    </xf>
    <xf numFmtId="0" fontId="42" fillId="0" borderId="0" xfId="340" applyFont="1" applyFill="1" applyBorder="1" applyAlignment="1" applyProtection="1">
      <alignment vertical="center"/>
      <protection hidden="1"/>
    </xf>
    <xf numFmtId="14" fontId="30" fillId="0" borderId="0" xfId="0" applyNumberFormat="1" applyFont="1" applyBorder="1" applyAlignment="1">
      <alignment horizontal="left" vertical="center"/>
    </xf>
    <xf numFmtId="0" fontId="64" fillId="48" borderId="0" xfId="318" applyFont="1" applyFill="1" applyAlignment="1">
      <alignment vertical="center"/>
    </xf>
    <xf numFmtId="0" fontId="1" fillId="48" borderId="0" xfId="318" applyFill="1" applyAlignment="1">
      <alignment vertical="center"/>
    </xf>
    <xf numFmtId="0" fontId="63" fillId="48" borderId="0" xfId="318" applyFont="1" applyFill="1" applyAlignment="1">
      <alignment vertical="center"/>
    </xf>
    <xf numFmtId="0" fontId="1" fillId="0" borderId="0" xfId="318" applyFill="1" applyAlignment="1">
      <alignment vertical="center"/>
    </xf>
    <xf numFmtId="0" fontId="63" fillId="0" borderId="0" xfId="318" applyFont="1" applyAlignment="1">
      <alignment vertical="center"/>
    </xf>
    <xf numFmtId="10" fontId="63" fillId="0" borderId="0" xfId="357" applyNumberFormat="1" applyFont="1" applyAlignment="1">
      <alignment vertical="center"/>
    </xf>
    <xf numFmtId="0" fontId="48" fillId="0" borderId="0" xfId="318" applyFont="1" applyFill="1" applyAlignment="1">
      <alignment vertical="center"/>
    </xf>
    <xf numFmtId="0" fontId="48" fillId="0" borderId="0" xfId="318" applyFont="1" applyFill="1" applyBorder="1" applyAlignment="1">
      <alignment vertical="center"/>
    </xf>
    <xf numFmtId="0" fontId="48" fillId="0" borderId="0" xfId="318" applyFont="1" applyAlignment="1">
      <alignment vertical="center"/>
    </xf>
    <xf numFmtId="0" fontId="30" fillId="0" borderId="0" xfId="341" applyFont="1" applyFill="1" applyAlignment="1">
      <alignment vertical="center"/>
    </xf>
    <xf numFmtId="0" fontId="31" fillId="0" borderId="0" xfId="0" applyFont="1" applyFill="1" applyBorder="1" applyAlignment="1">
      <alignment vertical="center" wrapText="1"/>
    </xf>
    <xf numFmtId="0" fontId="31" fillId="0" borderId="0" xfId="0" applyFont="1" applyFill="1" applyBorder="1"/>
    <xf numFmtId="0" fontId="86" fillId="0" borderId="0" xfId="0" applyFont="1" applyFill="1" applyBorder="1" applyAlignment="1">
      <alignment vertical="center"/>
    </xf>
    <xf numFmtId="0" fontId="127" fillId="0" borderId="0" xfId="0" applyFont="1" applyFill="1" applyBorder="1" applyAlignment="1">
      <alignment vertical="center"/>
    </xf>
    <xf numFmtId="1" fontId="30" fillId="0" borderId="0" xfId="0" applyNumberFormat="1" applyFont="1" applyFill="1" applyBorder="1" applyAlignment="1">
      <alignment vertical="center"/>
    </xf>
    <xf numFmtId="1" fontId="33" fillId="0" borderId="0" xfId="0" applyNumberFormat="1" applyFont="1" applyFill="1" applyBorder="1" applyAlignment="1">
      <alignment vertical="center" wrapText="1"/>
    </xf>
    <xf numFmtId="2" fontId="30" fillId="0" borderId="0" xfId="0" applyNumberFormat="1" applyFont="1" applyFill="1" applyBorder="1" applyAlignment="1">
      <alignment vertical="center"/>
    </xf>
    <xf numFmtId="0" fontId="29" fillId="50" borderId="10" xfId="0" applyFont="1" applyFill="1" applyBorder="1" applyAlignment="1">
      <alignment horizontal="center" vertical="center" wrapText="1"/>
    </xf>
    <xf numFmtId="0" fontId="61" fillId="53" borderId="0" xfId="0" applyFont="1" applyFill="1" applyBorder="1"/>
    <xf numFmtId="0" fontId="29" fillId="0" borderId="17" xfId="288" applyFont="1" applyFill="1" applyBorder="1" applyAlignment="1">
      <alignment vertical="center" wrapText="1"/>
    </xf>
    <xf numFmtId="0" fontId="29" fillId="0" borderId="18" xfId="288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31" fillId="0" borderId="0" xfId="0" applyFont="1" applyAlignment="1"/>
    <xf numFmtId="0" fontId="29" fillId="55" borderId="15" xfId="0" applyFont="1" applyFill="1" applyBorder="1" applyAlignment="1">
      <alignment horizontal="center" vertical="center"/>
    </xf>
    <xf numFmtId="0" fontId="32" fillId="55" borderId="15" xfId="0" applyFont="1" applyFill="1" applyBorder="1" applyAlignment="1">
      <alignment horizontal="center" vertical="center" wrapText="1"/>
    </xf>
    <xf numFmtId="0" fontId="32" fillId="55" borderId="29" xfId="0" applyFont="1" applyFill="1" applyBorder="1" applyAlignment="1">
      <alignment horizontal="center" vertical="center" wrapText="1"/>
    </xf>
    <xf numFmtId="0" fontId="65" fillId="52" borderId="0" xfId="0" applyFont="1" applyFill="1" applyBorder="1" applyAlignment="1" applyProtection="1">
      <alignment horizontal="center" vertical="center" wrapText="1"/>
      <protection hidden="1"/>
    </xf>
    <xf numFmtId="0" fontId="70" fillId="52" borderId="0" xfId="0" applyFont="1" applyFill="1" applyBorder="1" applyAlignment="1" applyProtection="1">
      <alignment horizontal="center" vertical="center" wrapText="1"/>
      <protection hidden="1"/>
    </xf>
    <xf numFmtId="178" fontId="33" fillId="0" borderId="0" xfId="339" applyNumberFormat="1" applyFont="1" applyFill="1" applyAlignment="1">
      <alignment vertical="center"/>
    </xf>
    <xf numFmtId="178" fontId="70" fillId="0" borderId="0" xfId="0" applyNumberFormat="1" applyFont="1" applyFill="1" applyBorder="1" applyAlignment="1">
      <alignment horizontal="center" vertical="center"/>
    </xf>
    <xf numFmtId="0" fontId="116" fillId="0" borderId="0" xfId="0" applyFont="1" applyBorder="1" applyAlignment="1" applyProtection="1">
      <alignment vertical="top" wrapText="1"/>
      <protection hidden="1"/>
    </xf>
    <xf numFmtId="0" fontId="61" fillId="0" borderId="30" xfId="0" applyFont="1" applyBorder="1" applyAlignment="1"/>
    <xf numFmtId="0" fontId="29" fillId="0" borderId="30" xfId="0" applyFont="1" applyFill="1" applyBorder="1" applyAlignment="1" applyProtection="1">
      <alignment horizontal="center" vertical="center" wrapText="1"/>
      <protection hidden="1"/>
    </xf>
    <xf numFmtId="2" fontId="30" fillId="0" borderId="30" xfId="0" applyNumberFormat="1" applyFont="1" applyFill="1" applyBorder="1" applyAlignment="1" applyProtection="1">
      <alignment horizontal="center" vertical="center" wrapText="1"/>
      <protection hidden="1"/>
    </xf>
    <xf numFmtId="2" fontId="70" fillId="0" borderId="30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30" xfId="0" applyFont="1" applyFill="1" applyBorder="1" applyAlignment="1" applyProtection="1">
      <alignment horizontal="center" vertical="center" wrapText="1"/>
      <protection hidden="1"/>
    </xf>
    <xf numFmtId="4" fontId="30" fillId="0" borderId="30" xfId="0" applyNumberFormat="1" applyFont="1" applyFill="1" applyBorder="1" applyAlignment="1" applyProtection="1">
      <alignment horizontal="center" vertical="center"/>
      <protection hidden="1"/>
    </xf>
    <xf numFmtId="0" fontId="30" fillId="0" borderId="30" xfId="0" applyNumberFormat="1" applyFont="1" applyFill="1" applyBorder="1" applyAlignment="1" applyProtection="1">
      <alignment horizontal="center" vertical="center" wrapText="1"/>
      <protection hidden="1"/>
    </xf>
    <xf numFmtId="3" fontId="33" fillId="0" borderId="30" xfId="0" applyNumberFormat="1" applyFont="1" applyFill="1" applyBorder="1" applyAlignment="1" applyProtection="1">
      <alignment horizontal="center" vertical="center"/>
      <protection hidden="1"/>
    </xf>
    <xf numFmtId="0" fontId="55" fillId="0" borderId="11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178" fontId="70" fillId="0" borderId="0" xfId="0" applyNumberFormat="1" applyFont="1" applyFill="1" applyBorder="1" applyAlignment="1">
      <alignment vertical="center"/>
    </xf>
    <xf numFmtId="178" fontId="25" fillId="0" borderId="0" xfId="0" applyNumberFormat="1" applyFont="1" applyFill="1" applyBorder="1" applyAlignment="1">
      <alignment vertical="center"/>
    </xf>
    <xf numFmtId="0" fontId="29" fillId="57" borderId="0" xfId="0" applyFont="1" applyFill="1" applyBorder="1" applyAlignment="1" applyProtection="1">
      <alignment vertical="top" wrapText="1"/>
      <protection hidden="1"/>
    </xf>
    <xf numFmtId="0" fontId="30" fillId="54" borderId="0" xfId="0" applyFont="1" applyFill="1" applyAlignment="1">
      <alignment horizontal="center"/>
    </xf>
    <xf numFmtId="1" fontId="30" fillId="54" borderId="0" xfId="0" applyNumberFormat="1" applyFont="1" applyFill="1"/>
    <xf numFmtId="0" fontId="63" fillId="0" borderId="0" xfId="318" applyFont="1" applyFill="1" applyAlignment="1">
      <alignment vertical="center"/>
    </xf>
    <xf numFmtId="1" fontId="63" fillId="0" borderId="0" xfId="318" applyNumberFormat="1" applyFont="1" applyFill="1" applyAlignment="1">
      <alignment vertical="center"/>
    </xf>
    <xf numFmtId="0" fontId="29" fillId="0" borderId="0" xfId="318" applyFont="1" applyFill="1" applyBorder="1" applyAlignment="1" applyProtection="1">
      <alignment vertical="center" wrapText="1"/>
      <protection hidden="1"/>
    </xf>
    <xf numFmtId="0" fontId="30" fillId="0" borderId="0" xfId="318" applyFont="1" applyBorder="1" applyAlignment="1">
      <alignment horizontal="center" vertical="center"/>
    </xf>
    <xf numFmtId="0" fontId="33" fillId="0" borderId="0" xfId="318" applyFont="1" applyBorder="1" applyAlignment="1">
      <alignment vertical="center"/>
    </xf>
    <xf numFmtId="0" fontId="30" fillId="0" borderId="0" xfId="318" applyFont="1" applyFill="1" applyBorder="1" applyAlignment="1">
      <alignment vertical="center"/>
    </xf>
    <xf numFmtId="2" fontId="33" fillId="0" borderId="0" xfId="318" applyNumberFormat="1" applyFont="1" applyBorder="1" applyAlignment="1">
      <alignment vertical="center"/>
    </xf>
    <xf numFmtId="0" fontId="70" fillId="0" borderId="17" xfId="0" applyFont="1" applyBorder="1" applyAlignment="1">
      <alignment vertical="center" wrapText="1"/>
    </xf>
    <xf numFmtId="0" fontId="29" fillId="0" borderId="15" xfId="0" applyFont="1" applyFill="1" applyBorder="1" applyAlignment="1" applyProtection="1">
      <alignment horizontal="center" vertical="center" wrapText="1"/>
      <protection hidden="1"/>
    </xf>
    <xf numFmtId="1" fontId="70" fillId="0" borderId="0" xfId="0" applyNumberFormat="1" applyFont="1" applyFill="1" applyBorder="1" applyAlignment="1">
      <alignment horizontal="center" vertical="center"/>
    </xf>
    <xf numFmtId="1" fontId="31" fillId="52" borderId="0" xfId="0" applyNumberFormat="1" applyFont="1" applyFill="1" applyAlignment="1">
      <alignment vertical="center"/>
    </xf>
    <xf numFmtId="1" fontId="55" fillId="48" borderId="0" xfId="0" applyNumberFormat="1" applyFont="1" applyFill="1" applyAlignment="1">
      <alignment horizontal="right" vertical="center"/>
    </xf>
    <xf numFmtId="1" fontId="30" fillId="53" borderId="0" xfId="0" applyNumberFormat="1" applyFont="1" applyFill="1" applyBorder="1" applyAlignment="1" applyProtection="1">
      <alignment horizontal="right" vertical="center" wrapText="1"/>
      <protection hidden="1"/>
    </xf>
    <xf numFmtId="1" fontId="55" fillId="53" borderId="29" xfId="0" applyNumberFormat="1" applyFont="1" applyFill="1" applyBorder="1" applyAlignment="1">
      <alignment horizontal="right" vertical="center"/>
    </xf>
    <xf numFmtId="1" fontId="54" fillId="53" borderId="29" xfId="0" applyNumberFormat="1" applyFont="1" applyFill="1" applyBorder="1" applyAlignment="1" applyProtection="1">
      <alignment horizontal="right" vertical="center"/>
      <protection hidden="1"/>
    </xf>
    <xf numFmtId="1" fontId="55" fillId="48" borderId="29" xfId="0" applyNumberFormat="1" applyFont="1" applyFill="1" applyBorder="1" applyAlignment="1">
      <alignment horizontal="right" vertical="center"/>
    </xf>
    <xf numFmtId="165" fontId="30" fillId="62" borderId="14" xfId="0" applyNumberFormat="1" applyFont="1" applyFill="1" applyBorder="1" applyAlignment="1" applyProtection="1">
      <alignment horizontal="center" vertical="center"/>
      <protection hidden="1"/>
    </xf>
    <xf numFmtId="0" fontId="70" fillId="62" borderId="14" xfId="0" applyNumberFormat="1" applyFont="1" applyFill="1" applyBorder="1" applyAlignment="1" applyProtection="1">
      <alignment horizontal="center" vertical="center"/>
      <protection hidden="1"/>
    </xf>
    <xf numFmtId="0" fontId="30" fillId="62" borderId="14" xfId="0" applyFont="1" applyFill="1" applyBorder="1" applyAlignment="1" applyProtection="1">
      <alignment horizontal="center" vertical="center" wrapText="1"/>
      <protection hidden="1"/>
    </xf>
    <xf numFmtId="4" fontId="30" fillId="62" borderId="14" xfId="0" applyNumberFormat="1" applyFont="1" applyFill="1" applyBorder="1" applyAlignment="1" applyProtection="1">
      <alignment horizontal="center" vertical="center"/>
      <protection hidden="1"/>
    </xf>
    <xf numFmtId="1" fontId="55" fillId="63" borderId="0" xfId="0" applyNumberFormat="1" applyFont="1" applyFill="1" applyAlignment="1">
      <alignment horizontal="center" vertical="center"/>
    </xf>
    <xf numFmtId="2" fontId="55" fillId="0" borderId="11" xfId="0" applyNumberFormat="1" applyFont="1" applyFill="1" applyBorder="1" applyAlignment="1">
      <alignment horizontal="center" vertical="center" wrapText="1"/>
    </xf>
    <xf numFmtId="2" fontId="55" fillId="0" borderId="12" xfId="0" applyNumberFormat="1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horizontal="center" vertical="center" wrapText="1"/>
    </xf>
    <xf numFmtId="2" fontId="55" fillId="0" borderId="10" xfId="0" applyNumberFormat="1" applyFont="1" applyFill="1" applyBorder="1" applyAlignment="1">
      <alignment horizontal="center" vertical="center" wrapText="1"/>
    </xf>
    <xf numFmtId="166" fontId="55" fillId="0" borderId="10" xfId="0" applyNumberFormat="1" applyFont="1" applyFill="1" applyBorder="1" applyAlignment="1" applyProtection="1">
      <alignment horizontal="center" vertical="center" wrapText="1"/>
      <protection hidden="1"/>
    </xf>
    <xf numFmtId="2" fontId="55" fillId="0" borderId="17" xfId="0" applyNumberFormat="1" applyFont="1" applyFill="1" applyBorder="1" applyAlignment="1">
      <alignment horizontal="center" vertical="center" wrapText="1"/>
    </xf>
    <xf numFmtId="3" fontId="30" fillId="0" borderId="17" xfId="0" applyNumberFormat="1" applyFont="1" applyFill="1" applyBorder="1" applyAlignment="1" applyProtection="1">
      <alignment horizontal="center" vertical="center"/>
      <protection hidden="1"/>
    </xf>
    <xf numFmtId="0" fontId="30" fillId="0" borderId="17" xfId="0" applyFont="1" applyFill="1" applyBorder="1" applyAlignment="1">
      <alignment horizontal="center" vertical="center" wrapText="1"/>
    </xf>
    <xf numFmtId="1" fontId="33" fillId="0" borderId="22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 applyProtection="1">
      <alignment vertical="top"/>
      <protection hidden="1"/>
    </xf>
    <xf numFmtId="0" fontId="30" fillId="0" borderId="66" xfId="0" applyFont="1" applyFill="1" applyBorder="1" applyAlignment="1">
      <alignment horizontal="center" vertical="center" wrapText="1"/>
    </xf>
    <xf numFmtId="2" fontId="30" fillId="0" borderId="66" xfId="0" applyNumberFormat="1" applyFont="1" applyFill="1" applyBorder="1" applyAlignment="1">
      <alignment horizontal="center" vertical="center" wrapText="1"/>
    </xf>
    <xf numFmtId="166" fontId="30" fillId="0" borderId="66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66" xfId="0" applyNumberFormat="1" applyFont="1" applyFill="1" applyBorder="1" applyAlignment="1">
      <alignment vertical="center" wrapText="1"/>
    </xf>
    <xf numFmtId="3" fontId="54" fillId="0" borderId="20" xfId="0" applyNumberFormat="1" applyFont="1" applyFill="1" applyBorder="1" applyAlignment="1" applyProtection="1">
      <alignment horizontal="center" vertical="center"/>
      <protection hidden="1"/>
    </xf>
    <xf numFmtId="3" fontId="30" fillId="0" borderId="14" xfId="0" applyNumberFormat="1" applyFont="1" applyFill="1" applyBorder="1" applyAlignment="1" applyProtection="1">
      <alignment horizontal="center" vertical="center"/>
      <protection hidden="1"/>
    </xf>
    <xf numFmtId="3" fontId="30" fillId="0" borderId="20" xfId="0" applyNumberFormat="1" applyFont="1" applyFill="1" applyBorder="1" applyAlignment="1" applyProtection="1">
      <alignment horizontal="center" vertical="center"/>
      <protection hidden="1"/>
    </xf>
    <xf numFmtId="3" fontId="30" fillId="0" borderId="11" xfId="0" applyNumberFormat="1" applyFont="1" applyFill="1" applyBorder="1" applyAlignment="1" applyProtection="1">
      <alignment horizontal="center" vertical="center"/>
      <protection hidden="1"/>
    </xf>
    <xf numFmtId="3" fontId="30" fillId="0" borderId="12" xfId="0" applyNumberFormat="1" applyFont="1" applyFill="1" applyBorder="1" applyAlignment="1" applyProtection="1">
      <alignment horizontal="center" vertical="center"/>
      <protection hidden="1"/>
    </xf>
    <xf numFmtId="3" fontId="54" fillId="0" borderId="18" xfId="0" applyNumberFormat="1" applyFont="1" applyFill="1" applyBorder="1" applyAlignment="1" applyProtection="1">
      <alignment horizontal="center" vertical="center"/>
      <protection hidden="1"/>
    </xf>
    <xf numFmtId="1" fontId="30" fillId="0" borderId="10" xfId="0" applyNumberFormat="1" applyFont="1" applyFill="1" applyBorder="1" applyAlignment="1" applyProtection="1">
      <alignment horizontal="center" vertical="center"/>
      <protection hidden="1"/>
    </xf>
    <xf numFmtId="169" fontId="33" fillId="0" borderId="22" xfId="318" applyNumberFormat="1" applyFont="1" applyFill="1" applyBorder="1" applyAlignment="1" applyProtection="1">
      <alignment horizontal="center" vertical="center" wrapText="1"/>
      <protection hidden="1"/>
    </xf>
    <xf numFmtId="169" fontId="33" fillId="0" borderId="23" xfId="318" applyNumberFormat="1" applyFont="1" applyFill="1" applyBorder="1" applyAlignment="1" applyProtection="1">
      <alignment horizontal="center" vertical="center" wrapText="1"/>
      <protection hidden="1"/>
    </xf>
    <xf numFmtId="169" fontId="33" fillId="0" borderId="24" xfId="318" applyNumberFormat="1" applyFont="1" applyFill="1" applyBorder="1" applyAlignment="1" applyProtection="1">
      <alignment horizontal="center" vertical="center" wrapText="1"/>
      <protection hidden="1"/>
    </xf>
    <xf numFmtId="168" fontId="29" fillId="0" borderId="0" xfId="318" applyNumberFormat="1" applyFont="1" applyFill="1" applyBorder="1" applyAlignment="1" applyProtection="1">
      <alignment horizontal="center" vertical="center" wrapText="1"/>
      <protection hidden="1"/>
    </xf>
    <xf numFmtId="3" fontId="33" fillId="0" borderId="11" xfId="0" applyNumberFormat="1" applyFont="1" applyFill="1" applyBorder="1" applyAlignment="1">
      <alignment horizontal="center" vertical="center"/>
    </xf>
    <xf numFmtId="3" fontId="33" fillId="0" borderId="14" xfId="0" applyNumberFormat="1" applyFont="1" applyFill="1" applyBorder="1" applyAlignment="1">
      <alignment horizontal="center" vertical="center"/>
    </xf>
    <xf numFmtId="3" fontId="33" fillId="0" borderId="12" xfId="0" applyNumberFormat="1" applyFont="1" applyFill="1" applyBorder="1" applyAlignment="1">
      <alignment horizontal="center" vertical="center"/>
    </xf>
    <xf numFmtId="0" fontId="30" fillId="0" borderId="10" xfId="0" applyNumberFormat="1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/>
    </xf>
    <xf numFmtId="0" fontId="29" fillId="0" borderId="14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/>
    </xf>
    <xf numFmtId="1" fontId="33" fillId="0" borderId="10" xfId="0" applyNumberFormat="1" applyFont="1" applyFill="1" applyBorder="1" applyAlignment="1">
      <alignment horizontal="left" vertical="center" wrapText="1" indent="1"/>
    </xf>
    <xf numFmtId="1" fontId="33" fillId="0" borderId="11" xfId="0" applyNumberFormat="1" applyFont="1" applyFill="1" applyBorder="1" applyAlignment="1">
      <alignment horizontal="center" vertical="center"/>
    </xf>
    <xf numFmtId="1" fontId="33" fillId="0" borderId="11" xfId="0" applyNumberFormat="1" applyFont="1" applyFill="1" applyBorder="1" applyAlignment="1">
      <alignment horizontal="left" vertical="center" indent="1"/>
    </xf>
    <xf numFmtId="1" fontId="33" fillId="0" borderId="34" xfId="0" applyNumberFormat="1" applyFont="1" applyFill="1" applyBorder="1" applyAlignment="1">
      <alignment horizontal="center" vertical="center"/>
    </xf>
    <xf numFmtId="1" fontId="33" fillId="0" borderId="14" xfId="0" applyNumberFormat="1" applyFont="1" applyFill="1" applyBorder="1" applyAlignment="1">
      <alignment horizontal="center" vertical="center"/>
    </xf>
    <xf numFmtId="1" fontId="33" fillId="0" borderId="14" xfId="0" applyNumberFormat="1" applyFont="1" applyFill="1" applyBorder="1" applyAlignment="1">
      <alignment horizontal="left" vertical="center" indent="1"/>
    </xf>
    <xf numFmtId="1" fontId="33" fillId="0" borderId="35" xfId="0" applyNumberFormat="1" applyFont="1" applyFill="1" applyBorder="1" applyAlignment="1">
      <alignment horizontal="center" vertical="center"/>
    </xf>
    <xf numFmtId="1" fontId="33" fillId="0" borderId="12" xfId="0" applyNumberFormat="1" applyFont="1" applyFill="1" applyBorder="1" applyAlignment="1">
      <alignment horizontal="center" vertical="center"/>
    </xf>
    <xf numFmtId="1" fontId="33" fillId="0" borderId="12" xfId="0" applyNumberFormat="1" applyFont="1" applyFill="1" applyBorder="1" applyAlignment="1">
      <alignment horizontal="left" vertical="center" indent="1"/>
    </xf>
    <xf numFmtId="1" fontId="33" fillId="0" borderId="36" xfId="0" applyNumberFormat="1" applyFont="1" applyFill="1" applyBorder="1" applyAlignment="1">
      <alignment horizontal="center" vertical="center"/>
    </xf>
    <xf numFmtId="3" fontId="30" fillId="0" borderId="22" xfId="0" applyNumberFormat="1" applyFont="1" applyFill="1" applyBorder="1" applyAlignment="1">
      <alignment horizontal="center" vertical="center" wrapText="1"/>
    </xf>
    <xf numFmtId="3" fontId="33" fillId="0" borderId="24" xfId="0" applyNumberFormat="1" applyFont="1" applyFill="1" applyBorder="1" applyAlignment="1" applyProtection="1">
      <alignment horizontal="center" vertical="center" wrapText="1"/>
      <protection hidden="1"/>
    </xf>
    <xf numFmtId="3" fontId="33" fillId="0" borderId="24" xfId="0" applyNumberFormat="1" applyFont="1" applyFill="1" applyBorder="1" applyAlignment="1">
      <alignment horizontal="center" vertical="center"/>
    </xf>
    <xf numFmtId="1" fontId="33" fillId="0" borderId="11" xfId="0" applyNumberFormat="1" applyFont="1" applyFill="1" applyBorder="1" applyAlignment="1">
      <alignment horizontal="left" vertical="center" indent="2"/>
    </xf>
    <xf numFmtId="0" fontId="33" fillId="0" borderId="11" xfId="0" applyFont="1" applyFill="1" applyBorder="1" applyAlignment="1">
      <alignment horizontal="center" vertical="center"/>
    </xf>
    <xf numFmtId="0" fontId="33" fillId="0" borderId="22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left" vertical="center" indent="2"/>
    </xf>
    <xf numFmtId="1" fontId="33" fillId="0" borderId="23" xfId="0" applyNumberFormat="1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left" vertical="center" indent="2"/>
    </xf>
    <xf numFmtId="1" fontId="33" fillId="0" borderId="24" xfId="0" applyNumberFormat="1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1" fontId="33" fillId="0" borderId="23" xfId="0" applyNumberFormat="1" applyFont="1" applyFill="1" applyBorder="1" applyAlignment="1">
      <alignment horizontal="center" vertical="center" wrapText="1"/>
    </xf>
    <xf numFmtId="1" fontId="33" fillId="0" borderId="24" xfId="0" applyNumberFormat="1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/>
    </xf>
    <xf numFmtId="3" fontId="70" fillId="0" borderId="0" xfId="0" applyNumberFormat="1" applyFont="1" applyBorder="1" applyAlignment="1">
      <alignment horizontal="center" vertical="center" wrapText="1"/>
    </xf>
    <xf numFmtId="0" fontId="11" fillId="0" borderId="0" xfId="0" applyFont="1" applyFill="1" applyBorder="1"/>
    <xf numFmtId="0" fontId="11" fillId="0" borderId="0" xfId="0" applyFont="1" applyBorder="1" applyAlignment="1"/>
    <xf numFmtId="0" fontId="30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54" fillId="62" borderId="14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horizontal="left" vertical="top" wrapText="1"/>
      <protection hidden="1"/>
    </xf>
    <xf numFmtId="3" fontId="70" fillId="0" borderId="17" xfId="0" applyNumberFormat="1" applyFont="1" applyBorder="1" applyAlignment="1" applyProtection="1">
      <alignment horizontal="center" vertical="center" wrapText="1"/>
      <protection hidden="1"/>
    </xf>
    <xf numFmtId="3" fontId="70" fillId="0" borderId="15" xfId="0" applyNumberFormat="1" applyFont="1" applyBorder="1" applyAlignment="1" applyProtection="1">
      <alignment horizontal="center" vertical="center" wrapText="1"/>
      <protection hidden="1"/>
    </xf>
    <xf numFmtId="0" fontId="30" fillId="0" borderId="0" xfId="0" applyFont="1" applyFill="1" applyAlignment="1"/>
    <xf numFmtId="0" fontId="30" fillId="0" borderId="30" xfId="0" applyFont="1" applyFill="1" applyBorder="1"/>
    <xf numFmtId="0" fontId="11" fillId="0" borderId="30" xfId="0" applyFont="1" applyBorder="1"/>
    <xf numFmtId="0" fontId="30" fillId="0" borderId="30" xfId="0" applyFont="1" applyBorder="1" applyAlignment="1">
      <alignment vertical="center" wrapText="1"/>
    </xf>
    <xf numFmtId="0" fontId="30" fillId="0" borderId="40" xfId="0" applyFont="1" applyBorder="1" applyAlignment="1">
      <alignment vertical="center" wrapText="1"/>
    </xf>
    <xf numFmtId="0" fontId="11" fillId="0" borderId="25" xfId="0" applyFont="1" applyBorder="1"/>
    <xf numFmtId="0" fontId="30" fillId="0" borderId="25" xfId="0" applyFont="1" applyBorder="1"/>
    <xf numFmtId="0" fontId="30" fillId="0" borderId="39" xfId="0" applyFont="1" applyBorder="1"/>
    <xf numFmtId="0" fontId="33" fillId="0" borderId="0" xfId="0" applyFont="1" applyFill="1" applyBorder="1"/>
    <xf numFmtId="0" fontId="68" fillId="0" borderId="0" xfId="0" applyFont="1" applyBorder="1" applyAlignment="1">
      <alignment vertical="top"/>
    </xf>
    <xf numFmtId="0" fontId="29" fillId="0" borderId="30" xfId="0" applyFont="1" applyFill="1" applyBorder="1" applyAlignment="1" applyProtection="1">
      <alignment vertical="center" wrapText="1"/>
      <protection hidden="1"/>
    </xf>
    <xf numFmtId="0" fontId="29" fillId="0" borderId="30" xfId="0" applyFont="1" applyFill="1" applyBorder="1" applyAlignment="1" applyProtection="1">
      <alignment vertical="top" wrapText="1"/>
      <protection hidden="1"/>
    </xf>
    <xf numFmtId="0" fontId="29" fillId="0" borderId="30" xfId="0" applyFont="1" applyBorder="1" applyAlignment="1" applyProtection="1">
      <alignment vertical="top" wrapText="1"/>
      <protection hidden="1"/>
    </xf>
    <xf numFmtId="2" fontId="61" fillId="53" borderId="0" xfId="0" applyNumberFormat="1" applyFont="1" applyFill="1"/>
    <xf numFmtId="0" fontId="133" fillId="48" borderId="0" xfId="0" applyFont="1" applyFill="1" applyBorder="1" applyAlignment="1">
      <alignment vertical="center"/>
    </xf>
    <xf numFmtId="0" fontId="134" fillId="0" borderId="0" xfId="0" applyFont="1" applyFill="1" applyBorder="1" applyAlignment="1">
      <alignment horizontal="center" vertical="center" wrapText="1"/>
    </xf>
    <xf numFmtId="4" fontId="33" fillId="0" borderId="0" xfId="0" applyNumberFormat="1" applyFont="1" applyFill="1" applyBorder="1" applyAlignment="1">
      <alignment horizontal="center" vertical="center"/>
    </xf>
    <xf numFmtId="166" fontId="61" fillId="0" borderId="24" xfId="0" applyNumberFormat="1" applyFont="1" applyFill="1" applyBorder="1" applyAlignment="1">
      <alignment horizontal="center" vertical="center"/>
    </xf>
    <xf numFmtId="0" fontId="65" fillId="62" borderId="18" xfId="0" applyFont="1" applyFill="1" applyBorder="1" applyAlignment="1" applyProtection="1">
      <alignment horizontal="center" vertical="center" wrapText="1"/>
      <protection hidden="1"/>
    </xf>
    <xf numFmtId="0" fontId="70" fillId="62" borderId="18" xfId="0" applyFont="1" applyFill="1" applyBorder="1" applyAlignment="1" applyProtection="1">
      <alignment horizontal="center" vertical="center" wrapText="1"/>
      <protection hidden="1"/>
    </xf>
    <xf numFmtId="14" fontId="30" fillId="0" borderId="0" xfId="0" applyNumberFormat="1" applyFont="1" applyBorder="1" applyAlignment="1">
      <alignment horizontal="left"/>
    </xf>
    <xf numFmtId="3" fontId="30" fillId="0" borderId="10" xfId="0" applyNumberFormat="1" applyFont="1" applyFill="1" applyBorder="1" applyAlignment="1">
      <alignment horizontal="center" vertical="center"/>
    </xf>
    <xf numFmtId="0" fontId="29" fillId="53" borderId="0" xfId="0" applyFont="1" applyFill="1" applyAlignment="1">
      <alignment vertical="center"/>
    </xf>
    <xf numFmtId="2" fontId="29" fillId="53" borderId="0" xfId="0" applyNumberFormat="1" applyFont="1" applyFill="1" applyAlignment="1">
      <alignment vertical="center"/>
    </xf>
    <xf numFmtId="0" fontId="29" fillId="53" borderId="0" xfId="0" applyFont="1" applyFill="1" applyAlignment="1">
      <alignment horizontal="center"/>
    </xf>
    <xf numFmtId="2" fontId="76" fillId="53" borderId="0" xfId="0" applyNumberFormat="1" applyFont="1" applyFill="1"/>
    <xf numFmtId="0" fontId="76" fillId="53" borderId="0" xfId="0" applyFont="1" applyFill="1" applyAlignment="1">
      <alignment vertical="center"/>
    </xf>
    <xf numFmtId="0" fontId="76" fillId="53" borderId="26" xfId="0" applyFont="1" applyFill="1" applyBorder="1" applyAlignment="1">
      <alignment vertical="center"/>
    </xf>
    <xf numFmtId="0" fontId="76" fillId="53" borderId="21" xfId="0" applyFont="1" applyFill="1" applyBorder="1" applyAlignment="1">
      <alignment vertical="center"/>
    </xf>
    <xf numFmtId="0" fontId="30" fillId="53" borderId="0" xfId="0" applyFont="1" applyFill="1" applyBorder="1" applyAlignment="1">
      <alignment horizontal="center"/>
    </xf>
    <xf numFmtId="0" fontId="29" fillId="53" borderId="0" xfId="0" applyFont="1" applyFill="1" applyAlignment="1">
      <alignment horizontal="right" vertical="center"/>
    </xf>
    <xf numFmtId="0" fontId="30" fillId="53" borderId="0" xfId="0" applyFont="1" applyFill="1" applyAlignment="1">
      <alignment horizontal="right" vertical="center"/>
    </xf>
    <xf numFmtId="0" fontId="30" fillId="53" borderId="0" xfId="0" applyFont="1" applyFill="1" applyBorder="1" applyAlignment="1">
      <alignment horizontal="right" vertical="center"/>
    </xf>
    <xf numFmtId="0" fontId="43" fillId="53" borderId="0" xfId="0" applyFont="1" applyFill="1" applyAlignment="1">
      <alignment horizontal="right" vertical="center"/>
    </xf>
    <xf numFmtId="1" fontId="30" fillId="0" borderId="10" xfId="0" applyNumberFormat="1" applyFont="1" applyFill="1" applyBorder="1" applyAlignment="1">
      <alignment horizontal="center" vertical="center"/>
    </xf>
    <xf numFmtId="1" fontId="30" fillId="0" borderId="0" xfId="0" applyNumberFormat="1" applyFont="1" applyBorder="1" applyAlignment="1">
      <alignment horizontal="center" vertical="center"/>
    </xf>
    <xf numFmtId="166" fontId="30" fillId="0" borderId="0" xfId="0" applyNumberFormat="1" applyFont="1" applyBorder="1" applyAlignment="1">
      <alignment horizontal="center" vertical="center"/>
    </xf>
    <xf numFmtId="0" fontId="76" fillId="53" borderId="29" xfId="0" applyNumberFormat="1" applyFont="1" applyFill="1" applyBorder="1" applyAlignment="1">
      <alignment horizontal="center" vertical="center"/>
    </xf>
    <xf numFmtId="0" fontId="76" fillId="53" borderId="0" xfId="0" applyNumberFormat="1" applyFont="1" applyFill="1" applyBorder="1" applyAlignment="1">
      <alignment horizontal="center" vertical="center"/>
    </xf>
    <xf numFmtId="0" fontId="76" fillId="0" borderId="0" xfId="0" applyNumberFormat="1" applyFont="1" applyFill="1" applyBorder="1" applyAlignment="1">
      <alignment horizontal="center" vertical="center"/>
    </xf>
    <xf numFmtId="1" fontId="76" fillId="0" borderId="0" xfId="0" applyNumberFormat="1" applyFont="1" applyFill="1" applyBorder="1" applyAlignment="1">
      <alignment vertical="center"/>
    </xf>
    <xf numFmtId="0" fontId="133" fillId="0" borderId="0" xfId="0" applyFont="1" applyFill="1"/>
    <xf numFmtId="0" fontId="133" fillId="0" borderId="0" xfId="0" applyFont="1"/>
    <xf numFmtId="9" fontId="61" fillId="0" borderId="0" xfId="357" applyFont="1"/>
    <xf numFmtId="2" fontId="61" fillId="53" borderId="0" xfId="0" applyNumberFormat="1" applyFont="1" applyFill="1" applyAlignment="1">
      <alignment horizontal="center" vertical="center"/>
    </xf>
    <xf numFmtId="2" fontId="61" fillId="53" borderId="0" xfId="0" applyNumberFormat="1" applyFont="1" applyFill="1" applyBorder="1" applyAlignment="1">
      <alignment horizontal="center" vertical="center"/>
    </xf>
    <xf numFmtId="2" fontId="61" fillId="53" borderId="0" xfId="0" applyNumberFormat="1" applyFont="1" applyFill="1" applyBorder="1"/>
    <xf numFmtId="2" fontId="61" fillId="53" borderId="0" xfId="0" applyNumberFormat="1" applyFont="1" applyFill="1" applyBorder="1" applyAlignment="1">
      <alignment horizontal="center" vertical="center" wrapText="1"/>
    </xf>
    <xf numFmtId="2" fontId="61" fillId="53" borderId="0" xfId="0" applyNumberFormat="1" applyFont="1" applyFill="1" applyBorder="1" applyAlignment="1">
      <alignment vertical="center" wrapText="1"/>
    </xf>
    <xf numFmtId="0" fontId="32" fillId="0" borderId="0" xfId="0" applyFont="1" applyFill="1" applyBorder="1" applyAlignment="1">
      <alignment horizontal="center" vertical="center"/>
    </xf>
    <xf numFmtId="1" fontId="61" fillId="0" borderId="0" xfId="0" applyNumberFormat="1" applyFont="1" applyFill="1" applyAlignment="1">
      <alignment horizontal="center" vertical="center"/>
    </xf>
    <xf numFmtId="1" fontId="61" fillId="0" borderId="0" xfId="0" applyNumberFormat="1" applyFont="1" applyFill="1" applyBorder="1" applyAlignment="1">
      <alignment horizontal="center" vertical="center" wrapText="1"/>
    </xf>
    <xf numFmtId="1" fontId="61" fillId="0" borderId="0" xfId="0" applyNumberFormat="1" applyFont="1" applyFill="1" applyBorder="1" applyAlignment="1">
      <alignment vertical="center" wrapText="1"/>
    </xf>
    <xf numFmtId="1" fontId="33" fillId="0" borderId="14" xfId="0" applyNumberFormat="1" applyFont="1" applyFill="1" applyBorder="1" applyAlignment="1">
      <alignment horizontal="left" vertical="center" indent="2"/>
    </xf>
    <xf numFmtId="1" fontId="65" fillId="0" borderId="29" xfId="0" applyNumberFormat="1" applyFont="1" applyFill="1" applyBorder="1" applyAlignment="1">
      <alignment vertical="center" wrapText="1"/>
    </xf>
    <xf numFmtId="9" fontId="30" fillId="0" borderId="0" xfId="357" applyFont="1" applyAlignment="1">
      <alignment vertical="center"/>
    </xf>
    <xf numFmtId="2" fontId="61" fillId="0" borderId="0" xfId="0" applyNumberFormat="1" applyFont="1" applyFill="1"/>
    <xf numFmtId="2" fontId="61" fillId="0" borderId="0" xfId="0" applyNumberFormat="1" applyFont="1" applyFill="1" applyBorder="1"/>
    <xf numFmtId="1" fontId="61" fillId="0" borderId="0" xfId="0" applyNumberFormat="1" applyFont="1" applyFill="1" applyAlignment="1">
      <alignment vertical="center"/>
    </xf>
    <xf numFmtId="1" fontId="133" fillId="0" borderId="0" xfId="0" applyNumberFormat="1" applyFont="1"/>
    <xf numFmtId="3" fontId="29" fillId="0" borderId="0" xfId="0" applyNumberFormat="1" applyFont="1" applyFill="1" applyBorder="1" applyAlignment="1">
      <alignment horizontal="center" vertical="center" wrapText="1"/>
    </xf>
    <xf numFmtId="2" fontId="61" fillId="48" borderId="0" xfId="0" applyNumberFormat="1" applyFont="1" applyFill="1" applyAlignment="1">
      <alignment vertical="center"/>
    </xf>
    <xf numFmtId="0" fontId="61" fillId="0" borderId="17" xfId="0" applyFont="1" applyBorder="1" applyAlignment="1">
      <alignment horizontal="right"/>
    </xf>
    <xf numFmtId="0" fontId="61" fillId="0" borderId="18" xfId="0" applyFont="1" applyFill="1" applyBorder="1"/>
    <xf numFmtId="0" fontId="29" fillId="62" borderId="17" xfId="0" applyFont="1" applyFill="1" applyBorder="1" applyAlignment="1" applyProtection="1">
      <alignment vertical="center" wrapText="1"/>
      <protection hidden="1"/>
    </xf>
    <xf numFmtId="0" fontId="65" fillId="52" borderId="0" xfId="0" applyFont="1" applyFill="1" applyBorder="1" applyAlignment="1" applyProtection="1">
      <alignment horizontal="center" vertical="center" wrapText="1"/>
      <protection hidden="1"/>
    </xf>
    <xf numFmtId="2" fontId="30" fillId="0" borderId="16" xfId="0" applyNumberFormat="1" applyFont="1" applyFill="1" applyBorder="1" applyAlignment="1" applyProtection="1">
      <alignment horizontal="center" vertical="center" wrapText="1"/>
      <protection hidden="1"/>
    </xf>
    <xf numFmtId="1" fontId="30" fillId="57" borderId="16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12" xfId="0" applyFont="1" applyFill="1" applyBorder="1" applyAlignment="1" applyProtection="1">
      <alignment horizontal="center" vertical="center" wrapText="1"/>
      <protection hidden="1"/>
    </xf>
    <xf numFmtId="1" fontId="30" fillId="57" borderId="12" xfId="0" applyNumberFormat="1" applyFont="1" applyFill="1" applyBorder="1" applyAlignment="1" applyProtection="1">
      <alignment horizontal="center" vertical="center" wrapText="1"/>
      <protection hidden="1"/>
    </xf>
    <xf numFmtId="0" fontId="61" fillId="0" borderId="0" xfId="0" applyFont="1" applyBorder="1" applyAlignment="1"/>
    <xf numFmtId="2" fontId="30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70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Fill="1" applyBorder="1" applyAlignment="1" applyProtection="1">
      <alignment horizontal="center" vertical="center" wrapText="1"/>
      <protection hidden="1"/>
    </xf>
    <xf numFmtId="4" fontId="30" fillId="0" borderId="0" xfId="0" applyNumberFormat="1" applyFont="1" applyFill="1" applyBorder="1" applyAlignment="1" applyProtection="1">
      <alignment horizontal="center" vertical="center"/>
      <protection hidden="1"/>
    </xf>
    <xf numFmtId="0" fontId="30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15" fillId="0" borderId="0" xfId="0" applyFont="1" applyFill="1" applyBorder="1" applyAlignment="1" applyProtection="1">
      <alignment vertical="center" wrapText="1"/>
      <protection hidden="1"/>
    </xf>
    <xf numFmtId="0" fontId="29" fillId="0" borderId="0" xfId="0" applyFont="1" applyFill="1" applyBorder="1" applyAlignment="1" applyProtection="1">
      <alignment horizontal="left" wrapText="1"/>
      <protection hidden="1"/>
    </xf>
    <xf numFmtId="0" fontId="31" fillId="0" borderId="0" xfId="0" applyFont="1" applyFill="1" applyBorder="1" applyAlignment="1">
      <alignment horizontal="center"/>
    </xf>
    <xf numFmtId="0" fontId="95" fillId="0" borderId="0" xfId="0" applyFont="1" applyFill="1" applyBorder="1"/>
    <xf numFmtId="0" fontId="70" fillId="0" borderId="16" xfId="0" applyFont="1" applyFill="1" applyBorder="1" applyAlignment="1" applyProtection="1">
      <alignment horizontal="center" vertical="center" wrapText="1"/>
      <protection hidden="1"/>
    </xf>
    <xf numFmtId="2" fontId="31" fillId="0" borderId="0" xfId="0" applyNumberFormat="1" applyFont="1" applyFill="1" applyAlignment="1">
      <alignment vertical="center"/>
    </xf>
    <xf numFmtId="3" fontId="54" fillId="62" borderId="10" xfId="0" applyNumberFormat="1" applyFont="1" applyFill="1" applyBorder="1" applyAlignment="1" applyProtection="1">
      <alignment horizontal="center" vertical="center"/>
      <protection hidden="1"/>
    </xf>
    <xf numFmtId="1" fontId="54" fillId="0" borderId="11" xfId="0" applyNumberFormat="1" applyFont="1" applyFill="1" applyBorder="1" applyAlignment="1" applyProtection="1">
      <alignment horizontal="center" vertical="center"/>
      <protection hidden="1"/>
    </xf>
    <xf numFmtId="1" fontId="54" fillId="0" borderId="16" xfId="0" applyNumberFormat="1" applyFont="1" applyFill="1" applyBorder="1" applyAlignment="1" applyProtection="1">
      <alignment horizontal="center" vertical="center"/>
      <protection hidden="1"/>
    </xf>
    <xf numFmtId="1" fontId="54" fillId="0" borderId="14" xfId="0" applyNumberFormat="1" applyFont="1" applyFill="1" applyBorder="1" applyAlignment="1" applyProtection="1">
      <alignment horizontal="center" vertical="center"/>
      <protection hidden="1"/>
    </xf>
    <xf numFmtId="1" fontId="54" fillId="0" borderId="12" xfId="0" applyNumberFormat="1" applyFont="1" applyFill="1" applyBorder="1" applyAlignment="1" applyProtection="1">
      <alignment horizontal="center" vertical="center"/>
      <protection hidden="1"/>
    </xf>
    <xf numFmtId="1" fontId="54" fillId="0" borderId="18" xfId="0" applyNumberFormat="1" applyFont="1" applyFill="1" applyBorder="1" applyAlignment="1" applyProtection="1">
      <alignment horizontal="center" vertical="center"/>
      <protection hidden="1"/>
    </xf>
    <xf numFmtId="3" fontId="33" fillId="0" borderId="10" xfId="0" applyNumberFormat="1" applyFont="1" applyFill="1" applyBorder="1" applyAlignment="1">
      <alignment horizontal="center" vertical="center"/>
    </xf>
    <xf numFmtId="0" fontId="31" fillId="0" borderId="0" xfId="0" applyFont="1" applyFill="1" applyAlignment="1"/>
    <xf numFmtId="0" fontId="30" fillId="62" borderId="14" xfId="0" applyNumberFormat="1" applyFont="1" applyFill="1" applyBorder="1" applyAlignment="1" applyProtection="1">
      <alignment horizontal="center" vertical="center" wrapText="1"/>
      <protection hidden="1"/>
    </xf>
    <xf numFmtId="1" fontId="55" fillId="48" borderId="29" xfId="0" applyNumberFormat="1" applyFont="1" applyFill="1" applyBorder="1" applyAlignment="1">
      <alignment vertical="center"/>
    </xf>
    <xf numFmtId="0" fontId="29" fillId="64" borderId="10" xfId="0" applyFont="1" applyFill="1" applyBorder="1" applyAlignment="1">
      <alignment horizontal="center" vertical="center"/>
    </xf>
    <xf numFmtId="0" fontId="29" fillId="64" borderId="21" xfId="0" applyFont="1" applyFill="1" applyBorder="1" applyAlignment="1">
      <alignment horizontal="center" vertical="center"/>
    </xf>
    <xf numFmtId="0" fontId="29" fillId="64" borderId="10" xfId="0" applyFont="1" applyFill="1" applyBorder="1" applyAlignment="1" applyProtection="1">
      <alignment horizontal="center" vertical="center" wrapText="1"/>
      <protection hidden="1"/>
    </xf>
    <xf numFmtId="0" fontId="29" fillId="64" borderId="21" xfId="0" applyFont="1" applyFill="1" applyBorder="1" applyAlignment="1" applyProtection="1">
      <alignment vertical="center" wrapText="1"/>
      <protection hidden="1"/>
    </xf>
    <xf numFmtId="0" fontId="29" fillId="64" borderId="10" xfId="0" applyNumberFormat="1" applyFont="1" applyFill="1" applyBorder="1" applyAlignment="1" applyProtection="1">
      <alignment horizontal="center" vertical="center" wrapText="1"/>
      <protection hidden="1"/>
    </xf>
    <xf numFmtId="3" fontId="29" fillId="64" borderId="10" xfId="0" applyNumberFormat="1" applyFont="1" applyFill="1" applyBorder="1" applyAlignment="1" applyProtection="1">
      <alignment horizontal="center" vertical="center" wrapText="1"/>
      <protection hidden="1"/>
    </xf>
    <xf numFmtId="0" fontId="65" fillId="64" borderId="10" xfId="0" applyFont="1" applyFill="1" applyBorder="1" applyAlignment="1" applyProtection="1">
      <alignment horizontal="center" vertical="center" wrapText="1"/>
      <protection hidden="1"/>
    </xf>
    <xf numFmtId="166" fontId="30" fillId="64" borderId="14" xfId="0" applyNumberFormat="1" applyFont="1" applyFill="1" applyBorder="1" applyAlignment="1" applyProtection="1">
      <alignment horizontal="center" vertical="center"/>
      <protection hidden="1"/>
    </xf>
    <xf numFmtId="0" fontId="108" fillId="64" borderId="14" xfId="0" applyFont="1" applyFill="1" applyBorder="1" applyAlignment="1" applyProtection="1">
      <alignment horizontal="center" vertical="center"/>
      <protection hidden="1"/>
    </xf>
    <xf numFmtId="0" fontId="109" fillId="64" borderId="14" xfId="0" applyFont="1" applyFill="1" applyBorder="1" applyAlignment="1" applyProtection="1">
      <alignment horizontal="center" vertical="center"/>
      <protection hidden="1"/>
    </xf>
    <xf numFmtId="2" fontId="108" fillId="64" borderId="14" xfId="0" applyNumberFormat="1" applyFont="1" applyFill="1" applyBorder="1" applyAlignment="1" applyProtection="1">
      <alignment horizontal="center" vertical="center"/>
      <protection hidden="1"/>
    </xf>
    <xf numFmtId="1" fontId="108" fillId="64" borderId="14" xfId="0" applyNumberFormat="1" applyFont="1" applyFill="1" applyBorder="1" applyAlignment="1" applyProtection="1">
      <alignment horizontal="center" vertical="center"/>
      <protection hidden="1"/>
    </xf>
    <xf numFmtId="1" fontId="30" fillId="64" borderId="14" xfId="0" applyNumberFormat="1" applyFont="1" applyFill="1" applyBorder="1" applyAlignment="1" applyProtection="1">
      <alignment horizontal="center" vertical="center" wrapText="1"/>
      <protection hidden="1"/>
    </xf>
    <xf numFmtId="1" fontId="30" fillId="64" borderId="15" xfId="0" applyNumberFormat="1" applyFont="1" applyFill="1" applyBorder="1" applyAlignment="1" applyProtection="1">
      <alignment horizontal="center" vertical="center" wrapText="1"/>
      <protection hidden="1"/>
    </xf>
    <xf numFmtId="2" fontId="30" fillId="64" borderId="14" xfId="0" applyNumberFormat="1" applyFont="1" applyFill="1" applyBorder="1" applyAlignment="1" applyProtection="1">
      <alignment horizontal="center" vertical="center" wrapText="1"/>
      <protection hidden="1"/>
    </xf>
    <xf numFmtId="3" fontId="108" fillId="64" borderId="14" xfId="0" applyNumberFormat="1" applyFont="1" applyFill="1" applyBorder="1" applyAlignment="1" applyProtection="1">
      <alignment horizontal="center" vertical="center" wrapText="1"/>
      <protection hidden="1"/>
    </xf>
    <xf numFmtId="1" fontId="33" fillId="64" borderId="15" xfId="0" applyNumberFormat="1" applyFont="1" applyFill="1" applyBorder="1" applyAlignment="1" applyProtection="1">
      <alignment horizontal="center" vertical="center" wrapText="1"/>
      <protection hidden="1"/>
    </xf>
    <xf numFmtId="0" fontId="33" fillId="0" borderId="78" xfId="0" applyFont="1" applyBorder="1" applyAlignment="1">
      <alignment horizontal="center" vertical="center"/>
    </xf>
    <xf numFmtId="0" fontId="30" fillId="0" borderId="79" xfId="0" applyFont="1" applyBorder="1" applyAlignment="1">
      <alignment horizontal="left" vertical="center" wrapText="1"/>
    </xf>
    <xf numFmtId="0" fontId="30" fillId="0" borderId="80" xfId="0" applyFont="1" applyBorder="1" applyAlignment="1">
      <alignment horizontal="left" vertical="center" wrapText="1"/>
    </xf>
    <xf numFmtId="0" fontId="33" fillId="0" borderId="72" xfId="0" applyFont="1" applyBorder="1" applyAlignment="1">
      <alignment horizontal="center" vertical="center"/>
    </xf>
    <xf numFmtId="0" fontId="33" fillId="0" borderId="81" xfId="0" applyFont="1" applyBorder="1" applyAlignment="1">
      <alignment horizontal="center" vertical="center"/>
    </xf>
    <xf numFmtId="0" fontId="33" fillId="0" borderId="82" xfId="0" applyFont="1" applyBorder="1" applyAlignment="1">
      <alignment horizontal="center" vertical="center"/>
    </xf>
    <xf numFmtId="0" fontId="30" fillId="0" borderId="83" xfId="0" applyFont="1" applyBorder="1" applyAlignment="1">
      <alignment horizontal="center" vertical="center"/>
    </xf>
    <xf numFmtId="0" fontId="33" fillId="49" borderId="23" xfId="0" applyFont="1" applyFill="1" applyBorder="1" applyAlignment="1">
      <alignment horizontal="center" vertical="center" wrapText="1"/>
    </xf>
    <xf numFmtId="0" fontId="33" fillId="49" borderId="35" xfId="0" applyFont="1" applyFill="1" applyBorder="1" applyAlignment="1">
      <alignment horizontal="center" vertical="center" wrapText="1"/>
    </xf>
    <xf numFmtId="0" fontId="33" fillId="49" borderId="42" xfId="0" applyFont="1" applyFill="1" applyBorder="1" applyAlignment="1">
      <alignment horizontal="center" vertical="center" wrapText="1"/>
    </xf>
    <xf numFmtId="0" fontId="29" fillId="64" borderId="10" xfId="0" applyFont="1" applyFill="1" applyBorder="1" applyAlignment="1">
      <alignment horizontal="center" vertical="center" wrapText="1"/>
    </xf>
    <xf numFmtId="1" fontId="103" fillId="0" borderId="24" xfId="0" applyNumberFormat="1" applyFont="1" applyFill="1" applyBorder="1" applyAlignment="1" applyProtection="1">
      <alignment horizontal="center" vertical="center" wrapText="1"/>
      <protection hidden="1"/>
    </xf>
    <xf numFmtId="1" fontId="103" fillId="0" borderId="36" xfId="0" applyNumberFormat="1" applyFont="1" applyFill="1" applyBorder="1" applyAlignment="1" applyProtection="1">
      <alignment horizontal="center" vertical="center" wrapText="1"/>
      <protection hidden="1"/>
    </xf>
    <xf numFmtId="1" fontId="103" fillId="0" borderId="41" xfId="0" applyNumberFormat="1" applyFont="1" applyFill="1" applyBorder="1" applyAlignment="1" applyProtection="1">
      <alignment horizontal="center" vertical="center" wrapText="1"/>
      <protection hidden="1"/>
    </xf>
    <xf numFmtId="0" fontId="56" fillId="0" borderId="28" xfId="0" applyFont="1" applyBorder="1" applyAlignment="1">
      <alignment horizontal="center" vertical="center" wrapText="1"/>
    </xf>
    <xf numFmtId="0" fontId="56" fillId="0" borderId="40" xfId="0" applyFont="1" applyBorder="1" applyAlignment="1">
      <alignment horizontal="center" vertical="center" wrapText="1"/>
    </xf>
    <xf numFmtId="0" fontId="56" fillId="0" borderId="26" xfId="0" applyFont="1" applyBorder="1" applyAlignment="1">
      <alignment horizontal="center" vertical="center" wrapText="1"/>
    </xf>
    <xf numFmtId="0" fontId="56" fillId="0" borderId="39" xfId="0" applyFont="1" applyBorder="1" applyAlignment="1">
      <alignment horizontal="center" vertical="center" wrapText="1"/>
    </xf>
    <xf numFmtId="2" fontId="29" fillId="0" borderId="17" xfId="0" applyNumberFormat="1" applyFont="1" applyBorder="1" applyAlignment="1">
      <alignment horizontal="center" vertical="center" wrapText="1"/>
    </xf>
    <xf numFmtId="2" fontId="29" fillId="0" borderId="18" xfId="0" applyNumberFormat="1" applyFont="1" applyBorder="1" applyAlignment="1">
      <alignment horizontal="center" vertical="center" wrapText="1"/>
    </xf>
    <xf numFmtId="0" fontId="56" fillId="57" borderId="17" xfId="0" applyFont="1" applyFill="1" applyBorder="1" applyAlignment="1">
      <alignment horizontal="center" vertical="center" wrapText="1"/>
    </xf>
    <xf numFmtId="0" fontId="56" fillId="57" borderId="18" xfId="0" applyFont="1" applyFill="1" applyBorder="1" applyAlignment="1">
      <alignment horizontal="center" vertical="center" wrapText="1"/>
    </xf>
    <xf numFmtId="0" fontId="55" fillId="57" borderId="28" xfId="0" applyFont="1" applyFill="1" applyBorder="1" applyAlignment="1">
      <alignment horizontal="left" vertical="center" wrapText="1"/>
    </xf>
    <xf numFmtId="0" fontId="55" fillId="57" borderId="30" xfId="0" applyFont="1" applyFill="1" applyBorder="1" applyAlignment="1">
      <alignment horizontal="left" vertical="center" wrapText="1"/>
    </xf>
    <xf numFmtId="0" fontId="55" fillId="57" borderId="40" xfId="0" applyFont="1" applyFill="1" applyBorder="1" applyAlignment="1">
      <alignment horizontal="left" vertical="center" wrapText="1"/>
    </xf>
    <xf numFmtId="0" fontId="55" fillId="57" borderId="26" xfId="0" applyFont="1" applyFill="1" applyBorder="1" applyAlignment="1">
      <alignment horizontal="left" vertical="center" wrapText="1"/>
    </xf>
    <xf numFmtId="0" fontId="55" fillId="57" borderId="25" xfId="0" applyFont="1" applyFill="1" applyBorder="1" applyAlignment="1">
      <alignment horizontal="left" vertical="center" wrapText="1"/>
    </xf>
    <xf numFmtId="0" fontId="55" fillId="57" borderId="39" xfId="0" applyFont="1" applyFill="1" applyBorder="1" applyAlignment="1">
      <alignment horizontal="left" vertical="center" wrapText="1"/>
    </xf>
    <xf numFmtId="2" fontId="29" fillId="0" borderId="21" xfId="0" applyNumberFormat="1" applyFont="1" applyBorder="1" applyAlignment="1">
      <alignment horizontal="center" vertical="center" wrapText="1"/>
    </xf>
    <xf numFmtId="0" fontId="56" fillId="57" borderId="10" xfId="0" applyFont="1" applyFill="1" applyBorder="1" applyAlignment="1">
      <alignment horizontal="center" vertical="center" wrapText="1"/>
    </xf>
    <xf numFmtId="0" fontId="55" fillId="57" borderId="10" xfId="0" applyFont="1" applyFill="1" applyBorder="1" applyAlignment="1">
      <alignment horizontal="left" vertical="center" wrapText="1"/>
    </xf>
    <xf numFmtId="0" fontId="111" fillId="59" borderId="10" xfId="0" applyFont="1" applyFill="1" applyBorder="1" applyAlignment="1">
      <alignment horizontal="center" vertical="center" wrapText="1"/>
    </xf>
    <xf numFmtId="1" fontId="29" fillId="57" borderId="17" xfId="0" applyNumberFormat="1" applyFont="1" applyFill="1" applyBorder="1" applyAlignment="1">
      <alignment horizontal="center" vertical="center"/>
    </xf>
    <xf numFmtId="1" fontId="29" fillId="57" borderId="15" xfId="0" applyNumberFormat="1" applyFont="1" applyFill="1" applyBorder="1" applyAlignment="1">
      <alignment horizontal="center" vertical="center"/>
    </xf>
    <xf numFmtId="1" fontId="29" fillId="57" borderId="18" xfId="0" applyNumberFormat="1" applyFont="1" applyFill="1" applyBorder="1" applyAlignment="1">
      <alignment horizontal="center" vertical="center"/>
    </xf>
    <xf numFmtId="3" fontId="103" fillId="0" borderId="24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36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41" xfId="0" applyNumberFormat="1" applyFont="1" applyFill="1" applyBorder="1" applyAlignment="1" applyProtection="1">
      <alignment horizontal="center" vertical="center" wrapText="1"/>
      <protection hidden="1"/>
    </xf>
    <xf numFmtId="2" fontId="29" fillId="0" borderId="10" xfId="0" applyNumberFormat="1" applyFont="1" applyBorder="1" applyAlignment="1">
      <alignment horizontal="center" vertical="center" wrapText="1"/>
    </xf>
    <xf numFmtId="2" fontId="29" fillId="0" borderId="15" xfId="0" applyNumberFormat="1" applyFont="1" applyBorder="1" applyAlignment="1">
      <alignment horizontal="center" vertical="center" wrapText="1"/>
    </xf>
    <xf numFmtId="0" fontId="123" fillId="0" borderId="0" xfId="340" applyFont="1" applyFill="1" applyBorder="1" applyAlignment="1" applyProtection="1">
      <alignment horizontal="center" vertical="center" wrapText="1"/>
      <protection hidden="1"/>
    </xf>
    <xf numFmtId="0" fontId="35" fillId="0" borderId="25" xfId="340" applyFont="1" applyBorder="1" applyAlignment="1" applyProtection="1">
      <alignment horizontal="center" vertical="center"/>
      <protection hidden="1"/>
    </xf>
    <xf numFmtId="0" fontId="55" fillId="57" borderId="29" xfId="0" applyFont="1" applyFill="1" applyBorder="1" applyAlignment="1">
      <alignment horizontal="left" vertical="center" wrapText="1"/>
    </xf>
    <xf numFmtId="0" fontId="55" fillId="57" borderId="0" xfId="0" applyFont="1" applyFill="1" applyBorder="1" applyAlignment="1">
      <alignment horizontal="left" vertical="center" wrapText="1"/>
    </xf>
    <xf numFmtId="0" fontId="55" fillId="57" borderId="27" xfId="0" applyFont="1" applyFill="1" applyBorder="1" applyAlignment="1">
      <alignment horizontal="left" vertical="center" wrapText="1"/>
    </xf>
    <xf numFmtId="3" fontId="33" fillId="49" borderId="23" xfId="0" applyNumberFormat="1" applyFont="1" applyFill="1" applyBorder="1" applyAlignment="1">
      <alignment horizontal="center" vertical="center" wrapText="1"/>
    </xf>
    <xf numFmtId="3" fontId="33" fillId="49" borderId="42" xfId="0" applyNumberFormat="1" applyFont="1" applyFill="1" applyBorder="1" applyAlignment="1">
      <alignment horizontal="center" vertical="center" wrapText="1"/>
    </xf>
    <xf numFmtId="14" fontId="30" fillId="0" borderId="25" xfId="0" applyNumberFormat="1" applyFont="1" applyBorder="1" applyAlignment="1">
      <alignment horizontal="left"/>
    </xf>
    <xf numFmtId="2" fontId="55" fillId="0" borderId="11" xfId="0" applyNumberFormat="1" applyFont="1" applyFill="1" applyBorder="1" applyAlignment="1">
      <alignment horizontal="center" vertical="center" wrapText="1"/>
    </xf>
    <xf numFmtId="2" fontId="55" fillId="0" borderId="12" xfId="0" applyNumberFormat="1" applyFont="1" applyFill="1" applyBorder="1" applyAlignment="1">
      <alignment horizontal="center" vertical="center" wrapText="1"/>
    </xf>
    <xf numFmtId="166" fontId="55" fillId="0" borderId="11" xfId="0" applyNumberFormat="1" applyFont="1" applyFill="1" applyBorder="1" applyAlignment="1" applyProtection="1">
      <alignment horizontal="center" vertical="center" wrapText="1"/>
      <protection hidden="1"/>
    </xf>
    <xf numFmtId="166" fontId="55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129" fillId="57" borderId="43" xfId="0" applyNumberFormat="1" applyFont="1" applyFill="1" applyBorder="1" applyAlignment="1">
      <alignment horizontal="center" vertical="center" wrapText="1"/>
    </xf>
    <xf numFmtId="3" fontId="129" fillId="57" borderId="37" xfId="0" applyNumberFormat="1" applyFont="1" applyFill="1" applyBorder="1" applyAlignment="1">
      <alignment horizontal="center" vertical="center" wrapText="1"/>
    </xf>
    <xf numFmtId="3" fontId="33" fillId="49" borderId="35" xfId="0" applyNumberFormat="1" applyFont="1" applyFill="1" applyBorder="1" applyAlignment="1">
      <alignment horizontal="center" vertical="center" wrapText="1"/>
    </xf>
    <xf numFmtId="3" fontId="55" fillId="49" borderId="24" xfId="0" applyNumberFormat="1" applyFont="1" applyFill="1" applyBorder="1" applyAlignment="1">
      <alignment horizontal="center" vertical="center" wrapText="1"/>
    </xf>
    <xf numFmtId="3" fontId="55" fillId="49" borderId="36" xfId="0" applyNumberFormat="1" applyFont="1" applyFill="1" applyBorder="1" applyAlignment="1">
      <alignment horizontal="center" vertical="center" wrapText="1"/>
    </xf>
    <xf numFmtId="3" fontId="129" fillId="57" borderId="44" xfId="0" applyNumberFormat="1" applyFont="1" applyFill="1" applyBorder="1" applyAlignment="1">
      <alignment horizontal="center" vertical="center" wrapText="1"/>
    </xf>
    <xf numFmtId="3" fontId="129" fillId="57" borderId="45" xfId="0" applyNumberFormat="1" applyFont="1" applyFill="1" applyBorder="1" applyAlignment="1">
      <alignment horizontal="center" vertical="center" wrapText="1"/>
    </xf>
    <xf numFmtId="3" fontId="129" fillId="57" borderId="46" xfId="0" applyNumberFormat="1" applyFont="1" applyFill="1" applyBorder="1" applyAlignment="1">
      <alignment horizontal="center" vertical="center" wrapText="1"/>
    </xf>
    <xf numFmtId="3" fontId="129" fillId="57" borderId="47" xfId="0" applyNumberFormat="1" applyFont="1" applyFill="1" applyBorder="1" applyAlignment="1">
      <alignment horizontal="center" vertical="center" wrapText="1"/>
    </xf>
    <xf numFmtId="0" fontId="35" fillId="0" borderId="13" xfId="340" applyFont="1" applyBorder="1" applyAlignment="1" applyProtection="1">
      <alignment horizontal="center" vertical="center"/>
      <protection hidden="1"/>
    </xf>
    <xf numFmtId="0" fontId="29" fillId="54" borderId="10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horizontal="center" vertical="center" wrapText="1"/>
    </xf>
    <xf numFmtId="0" fontId="55" fillId="0" borderId="18" xfId="0" applyFont="1" applyFill="1" applyBorder="1" applyAlignment="1">
      <alignment horizontal="center" vertical="center" wrapText="1"/>
    </xf>
    <xf numFmtId="3" fontId="30" fillId="49" borderId="22" xfId="0" applyNumberFormat="1" applyFont="1" applyFill="1" applyBorder="1" applyAlignment="1">
      <alignment horizontal="center" vertical="center" wrapText="1"/>
    </xf>
    <xf numFmtId="3" fontId="30" fillId="49" borderId="34" xfId="0" applyNumberFormat="1" applyFont="1" applyFill="1" applyBorder="1" applyAlignment="1">
      <alignment horizontal="center" vertical="center" wrapText="1"/>
    </xf>
    <xf numFmtId="3" fontId="30" fillId="49" borderId="48" xfId="0" applyNumberFormat="1" applyFont="1" applyFill="1" applyBorder="1" applyAlignment="1">
      <alignment horizontal="center" vertical="center" wrapText="1"/>
    </xf>
    <xf numFmtId="0" fontId="29" fillId="64" borderId="21" xfId="0" applyFont="1" applyFill="1" applyBorder="1" applyAlignment="1">
      <alignment horizontal="center" vertical="center" wrapText="1"/>
    </xf>
    <xf numFmtId="0" fontId="29" fillId="64" borderId="13" xfId="0" applyFont="1" applyFill="1" applyBorder="1" applyAlignment="1">
      <alignment horizontal="center" vertical="center" wrapText="1"/>
    </xf>
    <xf numFmtId="0" fontId="29" fillId="64" borderId="19" xfId="0" applyFont="1" applyFill="1" applyBorder="1" applyAlignment="1">
      <alignment horizontal="center" vertical="center" wrapText="1"/>
    </xf>
    <xf numFmtId="0" fontId="29" fillId="54" borderId="21" xfId="0" applyFont="1" applyFill="1" applyBorder="1" applyAlignment="1">
      <alignment horizontal="center" vertical="center" wrapText="1"/>
    </xf>
    <xf numFmtId="0" fontId="29" fillId="54" borderId="13" xfId="0" applyFont="1" applyFill="1" applyBorder="1" applyAlignment="1">
      <alignment horizontal="center" vertical="center" wrapText="1"/>
    </xf>
    <xf numFmtId="0" fontId="29" fillId="54" borderId="19" xfId="0" applyFont="1" applyFill="1" applyBorder="1" applyAlignment="1">
      <alignment horizontal="center" vertical="center" wrapText="1"/>
    </xf>
    <xf numFmtId="1" fontId="103" fillId="0" borderId="22" xfId="0" applyNumberFormat="1" applyFont="1" applyFill="1" applyBorder="1" applyAlignment="1" applyProtection="1">
      <alignment horizontal="center" vertical="center" wrapText="1"/>
      <protection hidden="1"/>
    </xf>
    <xf numFmtId="1" fontId="103" fillId="0" borderId="34" xfId="0" applyNumberFormat="1" applyFont="1" applyFill="1" applyBorder="1" applyAlignment="1" applyProtection="1">
      <alignment horizontal="center" vertical="center" wrapText="1"/>
      <protection hidden="1"/>
    </xf>
    <xf numFmtId="1" fontId="103" fillId="0" borderId="48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22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34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48" xfId="0" applyNumberFormat="1" applyFont="1" applyFill="1" applyBorder="1" applyAlignment="1" applyProtection="1">
      <alignment horizontal="center" vertical="center" wrapText="1"/>
      <protection hidden="1"/>
    </xf>
    <xf numFmtId="0" fontId="11" fillId="49" borderId="10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 vertical="center" wrapText="1"/>
    </xf>
    <xf numFmtId="0" fontId="56" fillId="0" borderId="29" xfId="0" applyFont="1" applyBorder="1" applyAlignment="1">
      <alignment horizontal="center" vertical="center" wrapText="1"/>
    </xf>
    <xf numFmtId="0" fontId="56" fillId="0" borderId="27" xfId="0" applyFont="1" applyBorder="1" applyAlignment="1">
      <alignment horizontal="center" vertical="center" wrapText="1"/>
    </xf>
    <xf numFmtId="1" fontId="103" fillId="0" borderId="21" xfId="0" applyNumberFormat="1" applyFont="1" applyFill="1" applyBorder="1" applyAlignment="1" applyProtection="1">
      <alignment horizontal="center" vertical="center" wrapText="1"/>
      <protection hidden="1"/>
    </xf>
    <xf numFmtId="1" fontId="103" fillId="0" borderId="13" xfId="0" applyNumberFormat="1" applyFont="1" applyFill="1" applyBorder="1" applyAlignment="1" applyProtection="1">
      <alignment horizontal="center" vertical="center" wrapText="1"/>
      <protection hidden="1"/>
    </xf>
    <xf numFmtId="1" fontId="103" fillId="0" borderId="19" xfId="0" applyNumberFormat="1" applyFont="1" applyFill="1" applyBorder="1" applyAlignment="1" applyProtection="1">
      <alignment horizontal="center" vertical="center" wrapText="1"/>
      <protection hidden="1"/>
    </xf>
    <xf numFmtId="0" fontId="56" fillId="0" borderId="10" xfId="0" applyFont="1" applyBorder="1" applyAlignment="1">
      <alignment horizontal="center" vertical="center" wrapText="1"/>
    </xf>
    <xf numFmtId="166" fontId="55" fillId="0" borderId="17" xfId="0" applyNumberFormat="1" applyFont="1" applyFill="1" applyBorder="1" applyAlignment="1" applyProtection="1">
      <alignment horizontal="center" vertical="center" wrapText="1"/>
      <protection hidden="1"/>
    </xf>
    <xf numFmtId="166" fontId="55" fillId="0" borderId="15" xfId="0" applyNumberFormat="1" applyFont="1" applyFill="1" applyBorder="1" applyAlignment="1" applyProtection="1">
      <alignment horizontal="center" vertical="center" wrapText="1"/>
      <protection hidden="1"/>
    </xf>
    <xf numFmtId="166" fontId="55" fillId="0" borderId="18" xfId="0" applyNumberFormat="1" applyFont="1" applyFill="1" applyBorder="1" applyAlignment="1" applyProtection="1">
      <alignment horizontal="center" vertical="center" wrapText="1"/>
      <protection hidden="1"/>
    </xf>
    <xf numFmtId="2" fontId="29" fillId="0" borderId="21" xfId="0" applyNumberFormat="1" applyFont="1" applyFill="1" applyBorder="1" applyAlignment="1">
      <alignment horizontal="center" vertical="center" wrapText="1"/>
    </xf>
    <xf numFmtId="2" fontId="29" fillId="0" borderId="13" xfId="0" applyNumberFormat="1" applyFont="1" applyFill="1" applyBorder="1" applyAlignment="1">
      <alignment horizontal="center" vertical="center" wrapText="1"/>
    </xf>
    <xf numFmtId="2" fontId="29" fillId="0" borderId="19" xfId="0" applyNumberFormat="1" applyFont="1" applyFill="1" applyBorder="1" applyAlignment="1">
      <alignment horizontal="center" vertical="center" wrapText="1"/>
    </xf>
    <xf numFmtId="0" fontId="56" fillId="0" borderId="28" xfId="0" applyFont="1" applyFill="1" applyBorder="1" applyAlignment="1">
      <alignment horizontal="center" vertical="center" wrapText="1"/>
    </xf>
    <xf numFmtId="0" fontId="56" fillId="0" borderId="40" xfId="0" applyFont="1" applyFill="1" applyBorder="1" applyAlignment="1">
      <alignment horizontal="center" vertical="center" wrapText="1"/>
    </xf>
    <xf numFmtId="0" fontId="56" fillId="0" borderId="29" xfId="0" applyFont="1" applyFill="1" applyBorder="1" applyAlignment="1">
      <alignment horizontal="center" vertical="center" wrapText="1"/>
    </xf>
    <xf numFmtId="0" fontId="56" fillId="0" borderId="27" xfId="0" applyFont="1" applyFill="1" applyBorder="1" applyAlignment="1">
      <alignment horizontal="center" vertical="center" wrapText="1"/>
    </xf>
    <xf numFmtId="0" fontId="56" fillId="0" borderId="26" xfId="0" applyFont="1" applyFill="1" applyBorder="1" applyAlignment="1">
      <alignment horizontal="center" vertical="center" wrapText="1"/>
    </xf>
    <xf numFmtId="0" fontId="56" fillId="0" borderId="39" xfId="0" applyFont="1" applyFill="1" applyBorder="1" applyAlignment="1">
      <alignment horizontal="center" vertical="center" wrapText="1"/>
    </xf>
    <xf numFmtId="165" fontId="55" fillId="0" borderId="17" xfId="0" applyNumberFormat="1" applyFont="1" applyFill="1" applyBorder="1" applyAlignment="1">
      <alignment horizontal="center" vertical="center" wrapText="1"/>
    </xf>
    <xf numFmtId="165" fontId="55" fillId="0" borderId="18" xfId="0" applyNumberFormat="1" applyFont="1" applyFill="1" applyBorder="1" applyAlignment="1">
      <alignment horizontal="center" vertical="center" wrapText="1"/>
    </xf>
    <xf numFmtId="165" fontId="55" fillId="0" borderId="15" xfId="0" applyNumberFormat="1" applyFont="1" applyFill="1" applyBorder="1" applyAlignment="1">
      <alignment horizontal="center" vertical="center" wrapText="1"/>
    </xf>
    <xf numFmtId="3" fontId="103" fillId="0" borderId="21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13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28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30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40" xfId="0" applyNumberFormat="1" applyFont="1" applyFill="1" applyBorder="1" applyAlignment="1" applyProtection="1">
      <alignment horizontal="center" vertical="center" wrapText="1"/>
      <protection hidden="1"/>
    </xf>
    <xf numFmtId="2" fontId="55" fillId="0" borderId="10" xfId="0" applyNumberFormat="1" applyFont="1" applyFill="1" applyBorder="1" applyAlignment="1">
      <alignment horizontal="center" vertical="center" wrapText="1"/>
    </xf>
    <xf numFmtId="0" fontId="124" fillId="47" borderId="10" xfId="341" applyFont="1" applyFill="1" applyBorder="1" applyAlignment="1">
      <alignment horizontal="center" vertical="center" wrapText="1"/>
    </xf>
    <xf numFmtId="0" fontId="120" fillId="47" borderId="21" xfId="0" applyFont="1" applyFill="1" applyBorder="1" applyAlignment="1">
      <alignment horizontal="center" vertical="center" wrapText="1"/>
    </xf>
    <xf numFmtId="0" fontId="120" fillId="47" borderId="19" xfId="0" applyFont="1" applyFill="1" applyBorder="1" applyAlignment="1">
      <alignment horizontal="center" vertical="center" wrapText="1"/>
    </xf>
    <xf numFmtId="0" fontId="120" fillId="47" borderId="29" xfId="0" applyFont="1" applyFill="1" applyBorder="1" applyAlignment="1">
      <alignment horizontal="center" vertical="center" wrapText="1"/>
    </xf>
    <xf numFmtId="0" fontId="120" fillId="47" borderId="0" xfId="0" applyFont="1" applyFill="1" applyBorder="1" applyAlignment="1">
      <alignment horizontal="center" vertical="center" wrapText="1"/>
    </xf>
    <xf numFmtId="9" fontId="40" fillId="0" borderId="21" xfId="357" applyFont="1" applyBorder="1" applyAlignment="1">
      <alignment horizontal="center" vertical="center"/>
    </xf>
    <xf numFmtId="9" fontId="40" fillId="0" borderId="19" xfId="357" applyFont="1" applyBorder="1" applyAlignment="1">
      <alignment horizontal="center" vertical="center"/>
    </xf>
    <xf numFmtId="9" fontId="40" fillId="0" borderId="13" xfId="357" applyFont="1" applyBorder="1" applyAlignment="1">
      <alignment horizontal="center" vertical="center"/>
    </xf>
    <xf numFmtId="0" fontId="30" fillId="0" borderId="88" xfId="0" applyFont="1" applyBorder="1" applyAlignment="1">
      <alignment horizontal="left" vertical="center"/>
    </xf>
    <xf numFmtId="0" fontId="30" fillId="0" borderId="89" xfId="0" applyFont="1" applyBorder="1" applyAlignment="1">
      <alignment horizontal="left" vertical="center"/>
    </xf>
    <xf numFmtId="0" fontId="30" fillId="0" borderId="70" xfId="0" applyFont="1" applyBorder="1" applyAlignment="1">
      <alignment horizontal="left" vertical="center"/>
    </xf>
    <xf numFmtId="0" fontId="30" fillId="0" borderId="71" xfId="0" applyFont="1" applyBorder="1" applyAlignment="1">
      <alignment horizontal="left" vertical="center"/>
    </xf>
    <xf numFmtId="0" fontId="29" fillId="0" borderId="66" xfId="0" applyFont="1" applyFill="1" applyBorder="1" applyAlignment="1">
      <alignment horizontal="center" vertical="center" wrapText="1"/>
    </xf>
    <xf numFmtId="0" fontId="30" fillId="0" borderId="66" xfId="0" applyFont="1" applyFill="1" applyBorder="1" applyAlignment="1">
      <alignment horizontal="center" vertical="center" wrapText="1"/>
    </xf>
    <xf numFmtId="0" fontId="32" fillId="0" borderId="84" xfId="0" applyFont="1" applyBorder="1" applyAlignment="1">
      <alignment horizontal="center" vertical="center"/>
    </xf>
    <xf numFmtId="0" fontId="32" fillId="0" borderId="85" xfId="0" applyFont="1" applyBorder="1" applyAlignment="1">
      <alignment horizontal="center" vertical="center"/>
    </xf>
    <xf numFmtId="1" fontId="33" fillId="0" borderId="28" xfId="0" applyNumberFormat="1" applyFont="1" applyFill="1" applyBorder="1" applyAlignment="1" applyProtection="1">
      <alignment horizontal="center" vertical="center" wrapText="1"/>
      <protection hidden="1"/>
    </xf>
    <xf numFmtId="1" fontId="33" fillId="0" borderId="30" xfId="0" applyNumberFormat="1" applyFont="1" applyFill="1" applyBorder="1" applyAlignment="1" applyProtection="1">
      <alignment horizontal="center" vertical="center" wrapText="1"/>
      <protection hidden="1"/>
    </xf>
    <xf numFmtId="1" fontId="33" fillId="0" borderId="40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72" xfId="0" applyFont="1" applyBorder="1" applyAlignment="1">
      <alignment horizontal="center" vertical="center"/>
    </xf>
    <xf numFmtId="0" fontId="30" fillId="0" borderId="73" xfId="0" applyFont="1" applyBorder="1" applyAlignment="1">
      <alignment horizontal="center" vertical="center"/>
    </xf>
    <xf numFmtId="0" fontId="32" fillId="0" borderId="72" xfId="0" applyFont="1" applyBorder="1" applyAlignment="1">
      <alignment horizontal="center"/>
    </xf>
    <xf numFmtId="0" fontId="32" fillId="0" borderId="73" xfId="0" applyFont="1" applyBorder="1" applyAlignment="1">
      <alignment horizontal="center"/>
    </xf>
    <xf numFmtId="0" fontId="30" fillId="0" borderId="74" xfId="0" applyFont="1" applyBorder="1" applyAlignment="1">
      <alignment horizontal="center" vertical="center"/>
    </xf>
    <xf numFmtId="0" fontId="30" fillId="0" borderId="75" xfId="0" applyFont="1" applyBorder="1" applyAlignment="1">
      <alignment horizontal="center" vertical="center"/>
    </xf>
    <xf numFmtId="0" fontId="30" fillId="0" borderId="76" xfId="0" applyFont="1" applyBorder="1" applyAlignment="1">
      <alignment horizontal="left" vertical="center"/>
    </xf>
    <xf numFmtId="0" fontId="30" fillId="0" borderId="77" xfId="0" applyFont="1" applyBorder="1" applyAlignment="1">
      <alignment horizontal="left" vertical="center"/>
    </xf>
    <xf numFmtId="0" fontId="32" fillId="0" borderId="90" xfId="0" applyFont="1" applyBorder="1" applyAlignment="1">
      <alignment horizontal="center" vertical="center"/>
    </xf>
    <xf numFmtId="2" fontId="33" fillId="0" borderId="66" xfId="0" applyNumberFormat="1" applyFont="1" applyFill="1" applyBorder="1" applyAlignment="1" applyProtection="1">
      <alignment horizontal="center" vertical="center" wrapText="1"/>
      <protection hidden="1"/>
    </xf>
    <xf numFmtId="166" fontId="55" fillId="0" borderId="10" xfId="0" applyNumberFormat="1" applyFont="1" applyFill="1" applyBorder="1" applyAlignment="1" applyProtection="1">
      <alignment horizontal="center" vertical="center" wrapText="1"/>
      <protection hidden="1"/>
    </xf>
    <xf numFmtId="2" fontId="55" fillId="0" borderId="17" xfId="0" applyNumberFormat="1" applyFont="1" applyFill="1" applyBorder="1" applyAlignment="1">
      <alignment horizontal="center" vertical="center" wrapText="1"/>
    </xf>
    <xf numFmtId="2" fontId="55" fillId="0" borderId="18" xfId="0" applyNumberFormat="1" applyFont="1" applyFill="1" applyBorder="1" applyAlignment="1">
      <alignment horizontal="center" vertical="center" wrapText="1"/>
    </xf>
    <xf numFmtId="0" fontId="29" fillId="0" borderId="66" xfId="0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29" fillId="0" borderId="40" xfId="0" applyFont="1" applyBorder="1" applyAlignment="1">
      <alignment horizontal="center" vertical="center" wrapText="1"/>
    </xf>
    <xf numFmtId="0" fontId="32" fillId="0" borderId="86" xfId="0" applyFont="1" applyBorder="1" applyAlignment="1">
      <alignment horizontal="center" vertical="center"/>
    </xf>
    <xf numFmtId="0" fontId="32" fillId="0" borderId="87" xfId="0" applyFont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 wrapText="1"/>
    </xf>
    <xf numFmtId="0" fontId="30" fillId="0" borderId="30" xfId="0" applyFont="1" applyFill="1" applyBorder="1" applyAlignment="1">
      <alignment horizontal="center" vertical="center" wrapText="1"/>
    </xf>
    <xf numFmtId="0" fontId="30" fillId="0" borderId="40" xfId="0" applyFont="1" applyFill="1" applyBorder="1" applyAlignment="1">
      <alignment horizontal="center" vertical="center" wrapText="1"/>
    </xf>
    <xf numFmtId="0" fontId="29" fillId="64" borderId="17" xfId="0" applyFont="1" applyFill="1" applyBorder="1" applyAlignment="1" applyProtection="1">
      <alignment horizontal="center" vertical="center"/>
      <protection hidden="1"/>
    </xf>
    <xf numFmtId="0" fontId="29" fillId="64" borderId="18" xfId="0" applyFont="1" applyFill="1" applyBorder="1" applyAlignment="1" applyProtection="1">
      <alignment horizontal="center" vertical="center"/>
      <protection hidden="1"/>
    </xf>
    <xf numFmtId="0" fontId="29" fillId="64" borderId="10" xfId="0" applyFont="1" applyFill="1" applyBorder="1" applyAlignment="1" applyProtection="1">
      <alignment horizontal="center" vertical="center" wrapText="1"/>
      <protection hidden="1"/>
    </xf>
    <xf numFmtId="0" fontId="29" fillId="64" borderId="17" xfId="0" applyFont="1" applyFill="1" applyBorder="1" applyAlignment="1" applyProtection="1">
      <alignment horizontal="center" vertical="center" wrapText="1"/>
      <protection hidden="1"/>
    </xf>
    <xf numFmtId="0" fontId="29" fillId="64" borderId="18" xfId="0" applyFont="1" applyFill="1" applyBorder="1" applyAlignment="1" applyProtection="1">
      <alignment horizontal="center" vertical="center" wrapText="1"/>
      <protection hidden="1"/>
    </xf>
    <xf numFmtId="0" fontId="65" fillId="64" borderId="17" xfId="0" applyFont="1" applyFill="1" applyBorder="1" applyAlignment="1" applyProtection="1">
      <alignment horizontal="center" vertical="center" wrapText="1"/>
      <protection hidden="1"/>
    </xf>
    <xf numFmtId="0" fontId="65" fillId="64" borderId="18" xfId="0" applyFont="1" applyFill="1" applyBorder="1" applyAlignment="1" applyProtection="1">
      <alignment horizontal="center" vertical="center" wrapText="1"/>
      <protection hidden="1"/>
    </xf>
    <xf numFmtId="0" fontId="29" fillId="0" borderId="17" xfId="0" applyFont="1" applyFill="1" applyBorder="1" applyAlignment="1" applyProtection="1">
      <alignment horizontal="center" vertical="center" wrapText="1"/>
      <protection hidden="1"/>
    </xf>
    <xf numFmtId="0" fontId="29" fillId="0" borderId="15" xfId="0" applyFont="1" applyFill="1" applyBorder="1" applyAlignment="1" applyProtection="1">
      <alignment horizontal="center" vertical="center" wrapText="1"/>
      <protection hidden="1"/>
    </xf>
    <xf numFmtId="0" fontId="61" fillId="0" borderId="0" xfId="0" applyFont="1" applyBorder="1" applyAlignment="1">
      <alignment horizontal="center" vertical="center"/>
    </xf>
    <xf numFmtId="3" fontId="50" fillId="0" borderId="0" xfId="0" applyNumberFormat="1" applyFont="1" applyFill="1" applyBorder="1" applyAlignment="1" applyProtection="1">
      <alignment horizontal="center" vertical="center"/>
      <protection hidden="1"/>
    </xf>
    <xf numFmtId="0" fontId="29" fillId="54" borderId="21" xfId="0" applyFont="1" applyFill="1" applyBorder="1" applyAlignment="1" applyProtection="1">
      <alignment horizontal="center" vertical="center" wrapText="1"/>
      <protection hidden="1"/>
    </xf>
    <xf numFmtId="0" fontId="29" fillId="54" borderId="19" xfId="0" applyFont="1" applyFill="1" applyBorder="1" applyAlignment="1" applyProtection="1">
      <alignment horizontal="center" vertical="center" wrapText="1"/>
      <protection hidden="1"/>
    </xf>
    <xf numFmtId="0" fontId="29" fillId="64" borderId="28" xfId="0" applyFont="1" applyFill="1" applyBorder="1" applyAlignment="1" applyProtection="1">
      <alignment horizontal="center" vertical="center" wrapText="1"/>
      <protection hidden="1"/>
    </xf>
    <xf numFmtId="0" fontId="29" fillId="64" borderId="40" xfId="0" applyFont="1" applyFill="1" applyBorder="1" applyAlignment="1" applyProtection="1">
      <alignment horizontal="center" vertical="center" wrapText="1"/>
      <protection hidden="1"/>
    </xf>
    <xf numFmtId="0" fontId="65" fillId="64" borderId="21" xfId="0" applyFont="1" applyFill="1" applyBorder="1" applyAlignment="1">
      <alignment horizontal="center" vertical="center" wrapText="1"/>
    </xf>
    <xf numFmtId="0" fontId="65" fillId="64" borderId="19" xfId="0" applyFont="1" applyFill="1" applyBorder="1" applyAlignment="1">
      <alignment horizontal="center" vertical="center" wrapText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29" fillId="0" borderId="18" xfId="0" applyFont="1" applyFill="1" applyBorder="1" applyAlignment="1" applyProtection="1">
      <alignment horizontal="center" vertical="center" wrapText="1"/>
      <protection hidden="1"/>
    </xf>
    <xf numFmtId="0" fontId="29" fillId="46" borderId="21" xfId="0" applyFont="1" applyFill="1" applyBorder="1" applyAlignment="1" applyProtection="1">
      <alignment horizontal="left" vertical="center" wrapText="1"/>
      <protection hidden="1"/>
    </xf>
    <xf numFmtId="0" fontId="29" fillId="46" borderId="19" xfId="0" applyFont="1" applyFill="1" applyBorder="1" applyAlignment="1" applyProtection="1">
      <alignment horizontal="left" vertical="center" wrapText="1"/>
      <protection hidden="1"/>
    </xf>
    <xf numFmtId="0" fontId="29" fillId="0" borderId="0" xfId="0" applyFont="1" applyBorder="1" applyAlignment="1" applyProtection="1">
      <alignment horizontal="left" vertical="top" wrapText="1"/>
      <protection hidden="1"/>
    </xf>
    <xf numFmtId="0" fontId="51" fillId="0" borderId="0" xfId="0" applyFont="1" applyBorder="1" applyAlignment="1">
      <alignment horizontal="center" vertical="center" wrapText="1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30" fillId="0" borderId="0" xfId="0" applyFont="1" applyBorder="1" applyAlignment="1" applyProtection="1">
      <alignment horizontal="left" vertical="top" wrapText="1"/>
      <protection hidden="1"/>
    </xf>
    <xf numFmtId="0" fontId="30" fillId="0" borderId="28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2" fillId="0" borderId="15" xfId="0" applyFont="1" applyFill="1" applyBorder="1" applyAlignment="1" applyProtection="1">
      <alignment horizontal="center" vertical="center" wrapText="1"/>
      <protection hidden="1"/>
    </xf>
    <xf numFmtId="0" fontId="29" fillId="0" borderId="10" xfId="0" applyFont="1" applyBorder="1" applyAlignment="1" applyProtection="1">
      <alignment horizontal="center" vertical="center" wrapText="1"/>
      <protection hidden="1"/>
    </xf>
    <xf numFmtId="0" fontId="71" fillId="0" borderId="15" xfId="0" applyFont="1" applyFill="1" applyBorder="1" applyAlignment="1" applyProtection="1">
      <alignment horizontal="left" vertical="top" wrapText="1"/>
      <protection hidden="1"/>
    </xf>
    <xf numFmtId="0" fontId="71" fillId="0" borderId="18" xfId="0" applyFont="1" applyFill="1" applyBorder="1" applyAlignment="1" applyProtection="1">
      <alignment horizontal="left" vertical="top" wrapText="1"/>
      <protection hidden="1"/>
    </xf>
    <xf numFmtId="0" fontId="29" fillId="0" borderId="11" xfId="0" applyFont="1" applyFill="1" applyBorder="1" applyAlignment="1" applyProtection="1">
      <alignment horizontal="center" vertical="center" wrapText="1"/>
      <protection hidden="1"/>
    </xf>
    <xf numFmtId="0" fontId="29" fillId="0" borderId="12" xfId="0" applyFont="1" applyFill="1" applyBorder="1" applyAlignment="1" applyProtection="1">
      <alignment horizontal="center" vertical="center" wrapText="1"/>
      <protection hidden="1"/>
    </xf>
    <xf numFmtId="0" fontId="30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17" xfId="0" applyFont="1" applyFill="1" applyBorder="1" applyAlignment="1" applyProtection="1">
      <alignment horizontal="center" vertical="center" wrapText="1"/>
      <protection hidden="1"/>
    </xf>
    <xf numFmtId="0" fontId="29" fillId="0" borderId="11" xfId="0" applyFont="1" applyBorder="1" applyAlignment="1" applyProtection="1">
      <alignment horizontal="center" vertical="center" wrapText="1"/>
      <protection hidden="1"/>
    </xf>
    <xf numFmtId="0" fontId="29" fillId="0" borderId="16" xfId="0" applyFont="1" applyBorder="1" applyAlignment="1" applyProtection="1">
      <alignment horizontal="center" vertical="center" wrapText="1"/>
      <protection hidden="1"/>
    </xf>
    <xf numFmtId="0" fontId="29" fillId="0" borderId="14" xfId="0" applyFont="1" applyBorder="1" applyAlignment="1" applyProtection="1">
      <alignment horizontal="center" vertical="center" wrapText="1"/>
      <protection hidden="1"/>
    </xf>
    <xf numFmtId="0" fontId="29" fillId="0" borderId="20" xfId="0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Border="1" applyAlignment="1" applyProtection="1">
      <alignment horizontal="center" vertical="center" wrapText="1"/>
      <protection hidden="1"/>
    </xf>
    <xf numFmtId="0" fontId="30" fillId="0" borderId="15" xfId="0" applyNumberFormat="1" applyFont="1" applyBorder="1" applyAlignment="1" applyProtection="1">
      <alignment horizontal="center" vertical="center" wrapText="1"/>
      <protection hidden="1"/>
    </xf>
    <xf numFmtId="3" fontId="70" fillId="0" borderId="10" xfId="0" applyNumberFormat="1" applyFont="1" applyBorder="1" applyAlignment="1" applyProtection="1">
      <alignment horizontal="center" vertical="center" wrapText="1"/>
      <protection hidden="1"/>
    </xf>
    <xf numFmtId="4" fontId="70" fillId="0" borderId="10" xfId="0" applyNumberFormat="1" applyFont="1" applyBorder="1" applyAlignment="1" applyProtection="1">
      <alignment horizontal="center" vertical="center" wrapText="1"/>
      <protection hidden="1"/>
    </xf>
    <xf numFmtId="3" fontId="30" fillId="0" borderId="10" xfId="0" applyNumberFormat="1" applyFont="1" applyBorder="1" applyAlignment="1" applyProtection="1">
      <alignment horizontal="center" vertical="center" wrapText="1"/>
      <protection hidden="1"/>
    </xf>
    <xf numFmtId="3" fontId="65" fillId="0" borderId="17" xfId="0" applyNumberFormat="1" applyFont="1" applyBorder="1" applyAlignment="1" applyProtection="1">
      <alignment horizontal="center" vertical="center" wrapText="1"/>
      <protection hidden="1"/>
    </xf>
    <xf numFmtId="3" fontId="65" fillId="0" borderId="15" xfId="0" applyNumberFormat="1" applyFont="1" applyBorder="1" applyAlignment="1" applyProtection="1">
      <alignment horizontal="center" vertical="center" wrapText="1"/>
      <protection hidden="1"/>
    </xf>
    <xf numFmtId="3" fontId="65" fillId="0" borderId="18" xfId="0" applyNumberFormat="1" applyFont="1" applyBorder="1" applyAlignment="1" applyProtection="1">
      <alignment horizontal="center" vertical="center" wrapText="1"/>
      <protection hidden="1"/>
    </xf>
    <xf numFmtId="3" fontId="65" fillId="0" borderId="27" xfId="0" applyNumberFormat="1" applyFont="1" applyBorder="1" applyAlignment="1" applyProtection="1">
      <alignment horizontal="center" vertical="center" wrapText="1"/>
      <protection hidden="1"/>
    </xf>
    <xf numFmtId="3" fontId="65" fillId="0" borderId="39" xfId="0" applyNumberFormat="1" applyFont="1" applyBorder="1" applyAlignment="1" applyProtection="1">
      <alignment horizontal="center" vertical="center" wrapText="1"/>
      <protection hidden="1"/>
    </xf>
    <xf numFmtId="3" fontId="65" fillId="0" borderId="19" xfId="0" applyNumberFormat="1" applyFont="1" applyBorder="1" applyAlignment="1" applyProtection="1">
      <alignment horizontal="center" vertical="center" wrapText="1"/>
      <protection hidden="1"/>
    </xf>
    <xf numFmtId="3" fontId="65" fillId="0" borderId="10" xfId="0" applyNumberFormat="1" applyFont="1" applyBorder="1" applyAlignment="1" applyProtection="1">
      <alignment horizontal="center" vertical="center" wrapText="1"/>
      <protection hidden="1"/>
    </xf>
    <xf numFmtId="3" fontId="70" fillId="0" borderId="17" xfId="0" applyNumberFormat="1" applyFont="1" applyBorder="1" applyAlignment="1" applyProtection="1">
      <alignment horizontal="center" vertical="center" wrapText="1"/>
      <protection hidden="1"/>
    </xf>
    <xf numFmtId="3" fontId="70" fillId="0" borderId="15" xfId="0" applyNumberFormat="1" applyFont="1" applyBorder="1" applyAlignment="1" applyProtection="1">
      <alignment horizontal="center" vertical="center" wrapText="1"/>
      <protection hidden="1"/>
    </xf>
    <xf numFmtId="3" fontId="70" fillId="0" borderId="18" xfId="0" applyNumberFormat="1" applyFont="1" applyBorder="1" applyAlignment="1" applyProtection="1">
      <alignment horizontal="center" vertical="center" wrapText="1"/>
      <protection hidden="1"/>
    </xf>
    <xf numFmtId="0" fontId="29" fillId="0" borderId="17" xfId="0" applyFont="1" applyBorder="1" applyAlignment="1" applyProtection="1">
      <alignment horizontal="center" vertical="center" wrapText="1"/>
      <protection hidden="1"/>
    </xf>
    <xf numFmtId="0" fontId="29" fillId="0" borderId="15" xfId="0" applyFont="1" applyBorder="1" applyAlignment="1" applyProtection="1">
      <alignment horizontal="center" vertical="center" wrapText="1"/>
      <protection hidden="1"/>
    </xf>
    <xf numFmtId="0" fontId="29" fillId="0" borderId="18" xfId="0" applyFont="1" applyBorder="1" applyAlignment="1" applyProtection="1">
      <alignment horizontal="center" vertical="center" wrapText="1"/>
      <protection hidden="1"/>
    </xf>
    <xf numFmtId="0" fontId="29" fillId="64" borderId="21" xfId="0" applyFont="1" applyFill="1" applyBorder="1" applyAlignment="1" applyProtection="1">
      <alignment horizontal="center" vertical="center" wrapText="1"/>
      <protection hidden="1"/>
    </xf>
    <xf numFmtId="0" fontId="29" fillId="64" borderId="19" xfId="0" applyFont="1" applyFill="1" applyBorder="1" applyAlignment="1" applyProtection="1">
      <alignment horizontal="center" vertical="center" wrapText="1"/>
      <protection hidden="1"/>
    </xf>
    <xf numFmtId="0" fontId="29" fillId="0" borderId="10" xfId="0" applyFont="1" applyBorder="1" applyAlignment="1" applyProtection="1">
      <alignment horizontal="left" vertical="center" wrapText="1"/>
      <protection hidden="1"/>
    </xf>
    <xf numFmtId="0" fontId="30" fillId="0" borderId="15" xfId="0" applyFont="1" applyBorder="1" applyAlignment="1" applyProtection="1">
      <alignment horizontal="center" vertical="center" wrapText="1"/>
      <protection hidden="1"/>
    </xf>
    <xf numFmtId="0" fontId="30" fillId="0" borderId="18" xfId="0" applyFont="1" applyBorder="1" applyAlignment="1" applyProtection="1">
      <alignment horizontal="center" vertical="center" wrapText="1"/>
      <protection hidden="1"/>
    </xf>
    <xf numFmtId="0" fontId="30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8" xfId="0" applyNumberFormat="1" applyFont="1" applyBorder="1" applyAlignment="1" applyProtection="1">
      <alignment horizontal="center" vertical="center" wrapText="1"/>
      <protection hidden="1"/>
    </xf>
    <xf numFmtId="0" fontId="29" fillId="0" borderId="30" xfId="0" applyFont="1" applyBorder="1" applyAlignment="1" applyProtection="1">
      <alignment horizontal="left" vertical="top" wrapText="1"/>
      <protection hidden="1"/>
    </xf>
    <xf numFmtId="0" fontId="32" fillId="0" borderId="0" xfId="0" applyFont="1" applyBorder="1" applyAlignment="1">
      <alignment horizontal="left" vertical="top" wrapText="1"/>
    </xf>
    <xf numFmtId="0" fontId="29" fillId="0" borderId="28" xfId="0" applyFont="1" applyBorder="1" applyAlignment="1" applyProtection="1">
      <alignment horizontal="left" vertical="center" wrapText="1"/>
      <protection hidden="1"/>
    </xf>
    <xf numFmtId="0" fontId="29" fillId="0" borderId="30" xfId="0" applyFont="1" applyBorder="1" applyAlignment="1" applyProtection="1">
      <alignment horizontal="left" vertical="center" wrapText="1"/>
      <protection hidden="1"/>
    </xf>
    <xf numFmtId="0" fontId="29" fillId="0" borderId="40" xfId="0" applyFont="1" applyBorder="1" applyAlignment="1" applyProtection="1">
      <alignment horizontal="left" vertical="center" wrapText="1"/>
      <protection hidden="1"/>
    </xf>
    <xf numFmtId="0" fontId="29" fillId="0" borderId="26" xfId="0" applyFont="1" applyBorder="1" applyAlignment="1" applyProtection="1">
      <alignment horizontal="left" vertical="center" wrapText="1"/>
      <protection hidden="1"/>
    </xf>
    <xf numFmtId="0" fontId="29" fillId="0" borderId="25" xfId="0" applyFont="1" applyBorder="1" applyAlignment="1" applyProtection="1">
      <alignment horizontal="left" vertical="center" wrapText="1"/>
      <protection hidden="1"/>
    </xf>
    <xf numFmtId="0" fontId="29" fillId="0" borderId="39" xfId="0" applyFont="1" applyBorder="1" applyAlignment="1" applyProtection="1">
      <alignment horizontal="left" vertical="center" wrapText="1"/>
      <protection hidden="1"/>
    </xf>
    <xf numFmtId="0" fontId="29" fillId="0" borderId="21" xfId="0" applyFont="1" applyBorder="1" applyAlignment="1" applyProtection="1">
      <alignment horizontal="left" vertical="center" wrapText="1"/>
      <protection hidden="1"/>
    </xf>
    <xf numFmtId="0" fontId="29" fillId="0" borderId="19" xfId="0" applyFont="1" applyBorder="1" applyAlignment="1" applyProtection="1">
      <alignment horizontal="left" vertical="center" wrapText="1"/>
      <protection hidden="1"/>
    </xf>
    <xf numFmtId="0" fontId="121" fillId="56" borderId="0" xfId="0" applyFont="1" applyFill="1" applyBorder="1" applyAlignment="1">
      <alignment horizontal="center" vertical="center"/>
    </xf>
    <xf numFmtId="3" fontId="54" fillId="62" borderId="17" xfId="0" applyNumberFormat="1" applyFont="1" applyFill="1" applyBorder="1" applyAlignment="1" applyProtection="1">
      <alignment horizontal="center" vertical="center"/>
      <protection hidden="1"/>
    </xf>
    <xf numFmtId="3" fontId="54" fillId="62" borderId="18" xfId="0" applyNumberFormat="1" applyFont="1" applyFill="1" applyBorder="1" applyAlignment="1" applyProtection="1">
      <alignment horizontal="center" vertical="center"/>
      <protection hidden="1"/>
    </xf>
    <xf numFmtId="0" fontId="30" fillId="62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62" borderId="18" xfId="0" applyNumberFormat="1" applyFont="1" applyFill="1" applyBorder="1" applyAlignment="1" applyProtection="1">
      <alignment horizontal="center" vertical="center" wrapText="1"/>
      <protection hidden="1"/>
    </xf>
    <xf numFmtId="0" fontId="41" fillId="47" borderId="0" xfId="341" applyFont="1" applyFill="1" applyBorder="1" applyAlignment="1">
      <alignment horizontal="center" vertical="center" wrapText="1"/>
    </xf>
    <xf numFmtId="0" fontId="41" fillId="47" borderId="25" xfId="341" applyFont="1" applyFill="1" applyBorder="1" applyAlignment="1">
      <alignment horizontal="center" vertical="center" wrapText="1"/>
    </xf>
    <xf numFmtId="0" fontId="29" fillId="57" borderId="27" xfId="0" applyFont="1" applyFill="1" applyBorder="1" applyAlignment="1" applyProtection="1">
      <alignment horizontal="left" vertical="center" wrapText="1"/>
      <protection hidden="1"/>
    </xf>
    <xf numFmtId="0" fontId="65" fillId="0" borderId="10" xfId="0" applyFont="1" applyFill="1" applyBorder="1" applyAlignment="1" applyProtection="1">
      <alignment horizontal="center" vertical="center" wrapText="1"/>
      <protection hidden="1"/>
    </xf>
    <xf numFmtId="0" fontId="70" fillId="0" borderId="21" xfId="0" applyFont="1" applyFill="1" applyBorder="1" applyAlignment="1" applyProtection="1">
      <alignment horizontal="center" vertical="center" wrapText="1"/>
      <protection hidden="1"/>
    </xf>
    <xf numFmtId="0" fontId="70" fillId="0" borderId="13" xfId="0" applyFont="1" applyFill="1" applyBorder="1" applyAlignment="1" applyProtection="1">
      <alignment horizontal="center" vertical="center"/>
      <protection hidden="1"/>
    </xf>
    <xf numFmtId="0" fontId="70" fillId="0" borderId="19" xfId="0" applyFont="1" applyFill="1" applyBorder="1" applyAlignment="1" applyProtection="1">
      <alignment horizontal="center" vertical="center"/>
      <protection hidden="1"/>
    </xf>
    <xf numFmtId="0" fontId="66" fillId="57" borderId="0" xfId="0" applyFont="1" applyFill="1" applyBorder="1" applyAlignment="1" applyProtection="1">
      <alignment horizontal="left" vertical="top" wrapText="1"/>
      <protection hidden="1"/>
    </xf>
    <xf numFmtId="0" fontId="29" fillId="0" borderId="0" xfId="0" applyFont="1" applyBorder="1" applyAlignment="1" applyProtection="1">
      <alignment horizontal="left" wrapText="1"/>
      <protection hidden="1"/>
    </xf>
    <xf numFmtId="0" fontId="29" fillId="55" borderId="28" xfId="0" applyFont="1" applyFill="1" applyBorder="1" applyAlignment="1" applyProtection="1">
      <alignment horizontal="right" vertical="center" wrapText="1"/>
      <protection hidden="1"/>
    </xf>
    <xf numFmtId="0" fontId="29" fillId="55" borderId="26" xfId="0" applyFont="1" applyFill="1" applyBorder="1" applyAlignment="1" applyProtection="1">
      <alignment horizontal="right" vertical="center" wrapText="1"/>
      <protection hidden="1"/>
    </xf>
    <xf numFmtId="0" fontId="66" fillId="57" borderId="0" xfId="0" applyFont="1" applyFill="1" applyBorder="1" applyAlignment="1" applyProtection="1">
      <alignment horizontal="left" vertical="center" wrapText="1"/>
      <protection hidden="1"/>
    </xf>
    <xf numFmtId="0" fontId="29" fillId="54" borderId="10" xfId="0" applyFont="1" applyFill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0" fontId="30" fillId="0" borderId="0" xfId="0" applyFont="1" applyBorder="1" applyAlignment="1" applyProtection="1">
      <alignment horizontal="left" vertical="center" wrapText="1"/>
      <protection hidden="1"/>
    </xf>
    <xf numFmtId="0" fontId="32" fillId="0" borderId="0" xfId="0" applyFont="1" applyBorder="1" applyAlignment="1">
      <alignment horizontal="left" vertical="center" wrapText="1"/>
    </xf>
    <xf numFmtId="0" fontId="30" fillId="0" borderId="10" xfId="0" applyFont="1" applyFill="1" applyBorder="1" applyAlignment="1" applyProtection="1">
      <alignment horizontal="center" vertical="center"/>
      <protection hidden="1"/>
    </xf>
    <xf numFmtId="0" fontId="30" fillId="0" borderId="17" xfId="0" applyFont="1" applyFill="1" applyBorder="1" applyAlignment="1" applyProtection="1">
      <alignment horizontal="center" vertical="center"/>
      <protection hidden="1"/>
    </xf>
    <xf numFmtId="0" fontId="30" fillId="0" borderId="18" xfId="0" applyFont="1" applyFill="1" applyBorder="1" applyAlignment="1" applyProtection="1">
      <alignment horizontal="center" vertical="center"/>
      <protection hidden="1"/>
    </xf>
    <xf numFmtId="0" fontId="70" fillId="0" borderId="21" xfId="0" applyFont="1" applyFill="1" applyBorder="1" applyAlignment="1" applyProtection="1">
      <alignment horizontal="center" vertical="center"/>
      <protection hidden="1"/>
    </xf>
    <xf numFmtId="0" fontId="70" fillId="0" borderId="21" xfId="0" applyFont="1" applyBorder="1" applyAlignment="1" applyProtection="1">
      <alignment horizontal="center" vertical="center" wrapText="1"/>
      <protection hidden="1"/>
    </xf>
    <xf numFmtId="0" fontId="70" fillId="0" borderId="19" xfId="0" applyFont="1" applyBorder="1" applyAlignment="1" applyProtection="1">
      <alignment horizontal="center" vertical="center" wrapText="1"/>
      <protection hidden="1"/>
    </xf>
    <xf numFmtId="0" fontId="111" fillId="56" borderId="30" xfId="0" applyFont="1" applyFill="1" applyBorder="1" applyAlignment="1">
      <alignment horizontal="center" vertical="center"/>
    </xf>
    <xf numFmtId="0" fontId="66" fillId="0" borderId="0" xfId="0" applyFont="1" applyFill="1" applyBorder="1" applyAlignment="1" applyProtection="1">
      <alignment horizontal="left" vertical="center" wrapText="1"/>
      <protection hidden="1"/>
    </xf>
    <xf numFmtId="0" fontId="30" fillId="0" borderId="11" xfId="0" applyFont="1" applyFill="1" applyBorder="1" applyAlignment="1" applyProtection="1">
      <alignment horizontal="center" vertical="center"/>
      <protection hidden="1"/>
    </xf>
    <xf numFmtId="0" fontId="30" fillId="0" borderId="16" xfId="0" applyFont="1" applyFill="1" applyBorder="1" applyAlignment="1" applyProtection="1">
      <alignment horizontal="center" vertical="center"/>
      <protection hidden="1"/>
    </xf>
    <xf numFmtId="0" fontId="30" fillId="0" borderId="14" xfId="0" applyFont="1" applyFill="1" applyBorder="1" applyAlignment="1" applyProtection="1">
      <alignment horizontal="center" vertical="center"/>
      <protection hidden="1"/>
    </xf>
    <xf numFmtId="0" fontId="30" fillId="0" borderId="12" xfId="0" applyFont="1" applyFill="1" applyBorder="1" applyAlignment="1" applyProtection="1">
      <alignment horizontal="center" vertical="center"/>
      <protection hidden="1"/>
    </xf>
    <xf numFmtId="0" fontId="35" fillId="0" borderId="25" xfId="340" applyFont="1" applyBorder="1" applyAlignment="1" applyProtection="1">
      <alignment horizontal="right" vertical="top"/>
      <protection hidden="1"/>
    </xf>
    <xf numFmtId="0" fontId="70" fillId="0" borderId="49" xfId="0" applyFont="1" applyFill="1" applyBorder="1" applyAlignment="1" applyProtection="1">
      <alignment horizontal="center" vertical="center"/>
      <protection hidden="1"/>
    </xf>
    <xf numFmtId="0" fontId="70" fillId="0" borderId="50" xfId="0" applyFont="1" applyFill="1" applyBorder="1" applyAlignment="1" applyProtection="1">
      <alignment horizontal="center" vertical="center"/>
      <protection hidden="1"/>
    </xf>
    <xf numFmtId="0" fontId="70" fillId="0" borderId="51" xfId="0" applyFont="1" applyFill="1" applyBorder="1" applyAlignment="1" applyProtection="1">
      <alignment horizontal="center" vertical="center"/>
      <protection hidden="1"/>
    </xf>
    <xf numFmtId="0" fontId="70" fillId="0" borderId="29" xfId="0" applyFont="1" applyFill="1" applyBorder="1" applyAlignment="1" applyProtection="1">
      <alignment horizontal="center" vertical="center"/>
      <protection hidden="1"/>
    </xf>
    <xf numFmtId="0" fontId="70" fillId="0" borderId="0" xfId="0" applyFont="1" applyFill="1" applyBorder="1" applyAlignment="1" applyProtection="1">
      <alignment horizontal="center" vertical="center"/>
      <protection hidden="1"/>
    </xf>
    <xf numFmtId="0" fontId="70" fillId="0" borderId="27" xfId="0" applyFont="1" applyFill="1" applyBorder="1" applyAlignment="1" applyProtection="1">
      <alignment horizontal="center" vertical="center"/>
      <protection hidden="1"/>
    </xf>
    <xf numFmtId="0" fontId="70" fillId="0" borderId="26" xfId="0" applyFont="1" applyFill="1" applyBorder="1" applyAlignment="1" applyProtection="1">
      <alignment horizontal="center" vertical="center"/>
      <protection hidden="1"/>
    </xf>
    <xf numFmtId="0" fontId="70" fillId="0" borderId="25" xfId="0" applyFont="1" applyFill="1" applyBorder="1" applyAlignment="1" applyProtection="1">
      <alignment horizontal="center" vertical="center"/>
      <protection hidden="1"/>
    </xf>
    <xf numFmtId="0" fontId="70" fillId="0" borderId="39" xfId="0" applyFont="1" applyFill="1" applyBorder="1" applyAlignment="1" applyProtection="1">
      <alignment horizontal="center" vertical="center"/>
      <protection hidden="1"/>
    </xf>
    <xf numFmtId="0" fontId="29" fillId="0" borderId="21" xfId="0" applyFont="1" applyFill="1" applyBorder="1" applyAlignment="1" applyProtection="1">
      <alignment horizontal="left" vertical="center" wrapText="1"/>
      <protection hidden="1"/>
    </xf>
    <xf numFmtId="0" fontId="29" fillId="0" borderId="19" xfId="0" applyFont="1" applyFill="1" applyBorder="1" applyAlignment="1" applyProtection="1">
      <alignment horizontal="left" vertical="center" wrapText="1"/>
      <protection hidden="1"/>
    </xf>
    <xf numFmtId="0" fontId="29" fillId="0" borderId="17" xfId="0" applyFont="1" applyFill="1" applyBorder="1" applyAlignment="1" applyProtection="1">
      <alignment horizontal="left" vertical="center" wrapText="1"/>
      <protection hidden="1"/>
    </xf>
    <xf numFmtId="0" fontId="29" fillId="0" borderId="18" xfId="0" applyFont="1" applyFill="1" applyBorder="1" applyAlignment="1" applyProtection="1">
      <alignment horizontal="left" vertical="center" wrapText="1"/>
      <protection hidden="1"/>
    </xf>
    <xf numFmtId="0" fontId="29" fillId="0" borderId="19" xfId="0" applyFont="1" applyBorder="1" applyAlignment="1" applyProtection="1">
      <alignment horizontal="left" vertical="center"/>
      <protection hidden="1"/>
    </xf>
    <xf numFmtId="0" fontId="70" fillId="0" borderId="11" xfId="0" applyFont="1" applyFill="1" applyBorder="1" applyAlignment="1" applyProtection="1">
      <alignment horizontal="center" vertical="center"/>
      <protection hidden="1"/>
    </xf>
    <xf numFmtId="2" fontId="29" fillId="0" borderId="17" xfId="0" applyNumberFormat="1" applyFont="1" applyFill="1" applyBorder="1" applyAlignment="1" applyProtection="1">
      <alignment horizontal="center" vertical="center" wrapText="1"/>
      <protection hidden="1"/>
    </xf>
    <xf numFmtId="2" fontId="29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70" fillId="62" borderId="17" xfId="0" applyFont="1" applyFill="1" applyBorder="1" applyAlignment="1" applyProtection="1">
      <alignment horizontal="center" vertical="center" wrapText="1"/>
      <protection hidden="1"/>
    </xf>
    <xf numFmtId="0" fontId="70" fillId="62" borderId="18" xfId="0" applyFont="1" applyFill="1" applyBorder="1" applyAlignment="1" applyProtection="1">
      <alignment horizontal="center" vertical="center" wrapText="1"/>
      <protection hidden="1"/>
    </xf>
    <xf numFmtId="0" fontId="70" fillId="0" borderId="17" xfId="0" applyFont="1" applyBorder="1" applyAlignment="1" applyProtection="1">
      <alignment horizontal="center" vertical="center" wrapText="1"/>
      <protection hidden="1"/>
    </xf>
    <xf numFmtId="0" fontId="70" fillId="0" borderId="18" xfId="0" applyFont="1" applyBorder="1" applyAlignment="1" applyProtection="1">
      <alignment horizontal="center" vertical="center" wrapText="1"/>
      <protection hidden="1"/>
    </xf>
    <xf numFmtId="0" fontId="70" fillId="0" borderId="23" xfId="0" applyFont="1" applyFill="1" applyBorder="1" applyAlignment="1" applyProtection="1">
      <alignment horizontal="center" vertical="center"/>
      <protection hidden="1"/>
    </xf>
    <xf numFmtId="0" fontId="70" fillId="0" borderId="35" xfId="0" applyFont="1" applyFill="1" applyBorder="1" applyAlignment="1" applyProtection="1">
      <alignment horizontal="center" vertical="center"/>
      <protection hidden="1"/>
    </xf>
    <xf numFmtId="0" fontId="70" fillId="0" borderId="42" xfId="0" applyFont="1" applyFill="1" applyBorder="1" applyAlignment="1" applyProtection="1">
      <alignment horizontal="center" vertical="center"/>
      <protection hidden="1"/>
    </xf>
    <xf numFmtId="0" fontId="70" fillId="0" borderId="14" xfId="0" applyFont="1" applyFill="1" applyBorder="1" applyAlignment="1" applyProtection="1">
      <alignment horizontal="center" vertical="center"/>
      <protection hidden="1"/>
    </xf>
    <xf numFmtId="0" fontId="70" fillId="0" borderId="12" xfId="0" applyFont="1" applyFill="1" applyBorder="1" applyAlignment="1" applyProtection="1">
      <alignment horizontal="center" vertical="center"/>
      <protection hidden="1"/>
    </xf>
    <xf numFmtId="0" fontId="29" fillId="0" borderId="17" xfId="0" applyFont="1" applyBorder="1" applyAlignment="1" applyProtection="1">
      <alignment horizontal="left" vertical="center" wrapText="1"/>
      <protection hidden="1"/>
    </xf>
    <xf numFmtId="0" fontId="29" fillId="0" borderId="18" xfId="0" applyFont="1" applyBorder="1" applyAlignment="1" applyProtection="1">
      <alignment horizontal="left" vertical="center" wrapText="1"/>
      <protection hidden="1"/>
    </xf>
    <xf numFmtId="0" fontId="29" fillId="0" borderId="13" xfId="0" applyFont="1" applyFill="1" applyBorder="1" applyAlignment="1" applyProtection="1">
      <alignment horizontal="left" vertical="center" wrapText="1"/>
      <protection hidden="1"/>
    </xf>
    <xf numFmtId="0" fontId="125" fillId="58" borderId="40" xfId="0" applyFont="1" applyFill="1" applyBorder="1" applyAlignment="1" applyProtection="1">
      <alignment horizontal="center" vertical="center" wrapText="1"/>
      <protection hidden="1"/>
    </xf>
    <xf numFmtId="0" fontId="125" fillId="58" borderId="39" xfId="0" applyFont="1" applyFill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7" xfId="0" applyFont="1" applyFill="1" applyBorder="1" applyAlignment="1" applyProtection="1">
      <alignment horizontal="center" vertical="center" wrapText="1"/>
      <protection hidden="1"/>
    </xf>
    <xf numFmtId="0" fontId="30" fillId="0" borderId="18" xfId="0" applyFont="1" applyFill="1" applyBorder="1" applyAlignment="1" applyProtection="1">
      <alignment horizontal="center" vertical="center" wrapText="1"/>
      <protection hidden="1"/>
    </xf>
    <xf numFmtId="0" fontId="30" fillId="62" borderId="17" xfId="0" applyFont="1" applyFill="1" applyBorder="1" applyAlignment="1" applyProtection="1">
      <alignment horizontal="center" vertical="center"/>
      <protection hidden="1"/>
    </xf>
    <xf numFmtId="0" fontId="30" fillId="62" borderId="18" xfId="0" applyFont="1" applyFill="1" applyBorder="1" applyAlignment="1" applyProtection="1">
      <alignment horizontal="center" vertical="center"/>
      <protection hidden="1"/>
    </xf>
    <xf numFmtId="0" fontId="30" fillId="62" borderId="15" xfId="0" applyFont="1" applyFill="1" applyBorder="1" applyAlignment="1" applyProtection="1">
      <alignment horizontal="center" vertical="center"/>
      <protection hidden="1"/>
    </xf>
    <xf numFmtId="4" fontId="30" fillId="0" borderId="21" xfId="0" applyNumberFormat="1" applyFont="1" applyFill="1" applyBorder="1" applyAlignment="1" applyProtection="1">
      <alignment horizontal="center" vertical="center"/>
      <protection hidden="1"/>
    </xf>
    <xf numFmtId="4" fontId="30" fillId="0" borderId="19" xfId="0" applyNumberFormat="1" applyFont="1" applyFill="1" applyBorder="1" applyAlignment="1" applyProtection="1">
      <alignment horizontal="center" vertical="center"/>
      <protection hidden="1"/>
    </xf>
    <xf numFmtId="0" fontId="39" fillId="0" borderId="25" xfId="0" applyFont="1" applyFill="1" applyBorder="1" applyAlignment="1" applyProtection="1">
      <alignment horizontal="center" wrapText="1"/>
      <protection hidden="1"/>
    </xf>
    <xf numFmtId="0" fontId="29" fillId="51" borderId="10" xfId="0" applyFont="1" applyFill="1" applyBorder="1" applyAlignment="1" applyProtection="1">
      <alignment horizontal="center" vertical="center" wrapText="1"/>
      <protection hidden="1"/>
    </xf>
    <xf numFmtId="0" fontId="29" fillId="51" borderId="17" xfId="0" applyFont="1" applyFill="1" applyBorder="1" applyAlignment="1" applyProtection="1">
      <alignment horizontal="center" vertical="center" wrapText="1"/>
      <protection hidden="1"/>
    </xf>
    <xf numFmtId="0" fontId="29" fillId="51" borderId="18" xfId="0" applyFont="1" applyFill="1" applyBorder="1" applyAlignment="1" applyProtection="1">
      <alignment horizontal="center" vertical="center" wrapText="1"/>
      <protection hidden="1"/>
    </xf>
    <xf numFmtId="3" fontId="33" fillId="0" borderId="21" xfId="0" applyNumberFormat="1" applyFont="1" applyFill="1" applyBorder="1" applyAlignment="1" applyProtection="1">
      <alignment horizontal="center" vertical="center"/>
      <protection hidden="1"/>
    </xf>
    <xf numFmtId="3" fontId="33" fillId="0" borderId="19" xfId="0" applyNumberFormat="1" applyFont="1" applyFill="1" applyBorder="1" applyAlignment="1" applyProtection="1">
      <alignment horizontal="center" vertical="center"/>
      <protection hidden="1"/>
    </xf>
    <xf numFmtId="0" fontId="65" fillId="51" borderId="17" xfId="0" applyFont="1" applyFill="1" applyBorder="1" applyAlignment="1" applyProtection="1">
      <alignment horizontal="center" vertical="center" wrapText="1"/>
      <protection hidden="1"/>
    </xf>
    <xf numFmtId="0" fontId="65" fillId="51" borderId="18" xfId="0" applyFont="1" applyFill="1" applyBorder="1" applyAlignment="1" applyProtection="1">
      <alignment horizontal="center" vertical="center" wrapText="1"/>
      <protection hidden="1"/>
    </xf>
    <xf numFmtId="0" fontId="61" fillId="0" borderId="10" xfId="0" applyFont="1" applyBorder="1" applyAlignment="1">
      <alignment horizontal="center"/>
    </xf>
    <xf numFmtId="0" fontId="61" fillId="0" borderId="17" xfId="0" applyFont="1" applyBorder="1" applyAlignment="1">
      <alignment horizontal="center"/>
    </xf>
    <xf numFmtId="0" fontId="61" fillId="0" borderId="18" xfId="0" applyFont="1" applyBorder="1" applyAlignment="1">
      <alignment horizontal="center"/>
    </xf>
    <xf numFmtId="2" fontId="70" fillId="0" borderId="17" xfId="0" applyNumberFormat="1" applyFont="1" applyFill="1" applyBorder="1" applyAlignment="1" applyProtection="1">
      <alignment horizontal="center" vertical="center" wrapText="1"/>
      <protection hidden="1"/>
    </xf>
    <xf numFmtId="2" fontId="70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118" fillId="0" borderId="25" xfId="340" applyFont="1" applyBorder="1" applyAlignment="1" applyProtection="1">
      <alignment horizontal="center" vertical="center" wrapText="1"/>
      <protection hidden="1"/>
    </xf>
    <xf numFmtId="0" fontId="111" fillId="56" borderId="30" xfId="340" applyFont="1" applyFill="1" applyBorder="1" applyAlignment="1" applyProtection="1">
      <alignment horizontal="center" vertical="center" wrapText="1"/>
      <protection hidden="1"/>
    </xf>
    <xf numFmtId="3" fontId="33" fillId="0" borderId="28" xfId="0" applyNumberFormat="1" applyFont="1" applyFill="1" applyBorder="1" applyAlignment="1" applyProtection="1">
      <alignment horizontal="center" vertical="center"/>
      <protection hidden="1"/>
    </xf>
    <xf numFmtId="3" fontId="33" fillId="0" borderId="40" xfId="0" applyNumberFormat="1" applyFont="1" applyFill="1" applyBorder="1" applyAlignment="1" applyProtection="1">
      <alignment horizontal="center" vertical="center"/>
      <protection hidden="1"/>
    </xf>
    <xf numFmtId="3" fontId="33" fillId="0" borderId="26" xfId="0" applyNumberFormat="1" applyFont="1" applyFill="1" applyBorder="1" applyAlignment="1" applyProtection="1">
      <alignment horizontal="center" vertical="center"/>
      <protection hidden="1"/>
    </xf>
    <xf numFmtId="3" fontId="33" fillId="0" borderId="39" xfId="0" applyNumberFormat="1" applyFont="1" applyFill="1" applyBorder="1" applyAlignment="1" applyProtection="1">
      <alignment horizontal="center" vertical="center"/>
      <protection hidden="1"/>
    </xf>
    <xf numFmtId="3" fontId="29" fillId="51" borderId="21" xfId="0" applyNumberFormat="1" applyFont="1" applyFill="1" applyBorder="1" applyAlignment="1" applyProtection="1">
      <alignment horizontal="center" vertical="center" wrapText="1"/>
      <protection hidden="1"/>
    </xf>
    <xf numFmtId="3" fontId="29" fillId="51" borderId="19" xfId="0" applyNumberFormat="1" applyFont="1" applyFill="1" applyBorder="1" applyAlignment="1" applyProtection="1">
      <alignment horizontal="center" vertical="center" wrapText="1"/>
      <protection hidden="1"/>
    </xf>
    <xf numFmtId="3" fontId="33" fillId="0" borderId="23" xfId="0" applyNumberFormat="1" applyFont="1" applyFill="1" applyBorder="1" applyAlignment="1" applyProtection="1">
      <alignment horizontal="center" vertical="center"/>
      <protection hidden="1"/>
    </xf>
    <xf numFmtId="3" fontId="33" fillId="0" borderId="42" xfId="0" applyNumberFormat="1" applyFont="1" applyFill="1" applyBorder="1" applyAlignment="1" applyProtection="1">
      <alignment horizontal="center" vertical="center"/>
      <protection hidden="1"/>
    </xf>
    <xf numFmtId="3" fontId="33" fillId="0" borderId="24" xfId="0" applyNumberFormat="1" applyFont="1" applyFill="1" applyBorder="1" applyAlignment="1" applyProtection="1">
      <alignment horizontal="center" vertical="center"/>
      <protection hidden="1"/>
    </xf>
    <xf numFmtId="3" fontId="33" fillId="0" borderId="41" xfId="0" applyNumberFormat="1" applyFont="1" applyFill="1" applyBorder="1" applyAlignment="1" applyProtection="1">
      <alignment horizontal="center" vertical="center"/>
      <protection hidden="1"/>
    </xf>
    <xf numFmtId="3" fontId="33" fillId="0" borderId="22" xfId="0" applyNumberFormat="1" applyFont="1" applyFill="1" applyBorder="1" applyAlignment="1" applyProtection="1">
      <alignment horizontal="center" vertical="center"/>
      <protection hidden="1"/>
    </xf>
    <xf numFmtId="3" fontId="33" fillId="0" borderId="48" xfId="0" applyNumberFormat="1" applyFont="1" applyFill="1" applyBorder="1" applyAlignment="1" applyProtection="1">
      <alignment horizontal="center" vertical="center"/>
      <protection hidden="1"/>
    </xf>
    <xf numFmtId="3" fontId="33" fillId="0" borderId="24" xfId="318" applyNumberFormat="1" applyFont="1" applyFill="1" applyBorder="1" applyAlignment="1" applyProtection="1">
      <alignment horizontal="center" vertical="center"/>
      <protection hidden="1"/>
    </xf>
    <xf numFmtId="3" fontId="33" fillId="0" borderId="41" xfId="318" applyNumberFormat="1" applyFont="1" applyFill="1" applyBorder="1" applyAlignment="1" applyProtection="1">
      <alignment horizontal="center" vertical="center"/>
      <protection hidden="1"/>
    </xf>
    <xf numFmtId="3" fontId="30" fillId="0" borderId="21" xfId="318" applyNumberFormat="1" applyFont="1" applyFill="1" applyBorder="1" applyAlignment="1" applyProtection="1">
      <alignment horizontal="center" vertical="center"/>
      <protection hidden="1"/>
    </xf>
    <xf numFmtId="3" fontId="30" fillId="0" borderId="19" xfId="318" applyNumberFormat="1" applyFont="1" applyFill="1" applyBorder="1" applyAlignment="1" applyProtection="1">
      <alignment horizontal="center" vertical="center"/>
      <protection hidden="1"/>
    </xf>
    <xf numFmtId="3" fontId="33" fillId="0" borderId="22" xfId="318" applyNumberFormat="1" applyFont="1" applyFill="1" applyBorder="1" applyAlignment="1" applyProtection="1">
      <alignment horizontal="center" vertical="center"/>
      <protection hidden="1"/>
    </xf>
    <xf numFmtId="3" fontId="33" fillId="0" borderId="48" xfId="318" applyNumberFormat="1" applyFont="1" applyFill="1" applyBorder="1" applyAlignment="1" applyProtection="1">
      <alignment horizontal="center" vertical="center"/>
      <protection hidden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9" fillId="46" borderId="10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3" fontId="30" fillId="0" borderId="17" xfId="0" applyNumberFormat="1" applyFont="1" applyFill="1" applyBorder="1" applyAlignment="1" applyProtection="1">
      <alignment horizontal="center" vertical="center"/>
      <protection hidden="1"/>
    </xf>
    <xf numFmtId="3" fontId="30" fillId="0" borderId="18" xfId="0" applyNumberFormat="1" applyFont="1" applyFill="1" applyBorder="1" applyAlignment="1" applyProtection="1">
      <alignment horizontal="center" vertical="center"/>
      <protection hidden="1"/>
    </xf>
    <xf numFmtId="0" fontId="30" fillId="0" borderId="28" xfId="0" applyFont="1" applyFill="1" applyBorder="1" applyAlignment="1" applyProtection="1">
      <alignment horizontal="center" vertical="center" wrapText="1"/>
      <protection hidden="1"/>
    </xf>
    <xf numFmtId="0" fontId="30" fillId="0" borderId="40" xfId="0" applyFont="1" applyFill="1" applyBorder="1" applyAlignment="1" applyProtection="1">
      <alignment horizontal="center" vertical="center" wrapText="1"/>
      <protection hidden="1"/>
    </xf>
    <xf numFmtId="0" fontId="30" fillId="0" borderId="26" xfId="0" applyFont="1" applyFill="1" applyBorder="1" applyAlignment="1" applyProtection="1">
      <alignment horizontal="center" vertical="center" wrapText="1"/>
      <protection hidden="1"/>
    </xf>
    <xf numFmtId="0" fontId="30" fillId="0" borderId="39" xfId="0" applyFont="1" applyFill="1" applyBorder="1" applyAlignment="1" applyProtection="1">
      <alignment horizontal="center" vertical="center" wrapText="1"/>
      <protection hidden="1"/>
    </xf>
    <xf numFmtId="3" fontId="30" fillId="0" borderId="15" xfId="0" applyNumberFormat="1" applyFont="1" applyFill="1" applyBorder="1" applyAlignment="1" applyProtection="1">
      <alignment horizontal="center" vertical="center"/>
      <protection hidden="1"/>
    </xf>
    <xf numFmtId="0" fontId="45" fillId="47" borderId="0" xfId="341" applyFont="1" applyFill="1" applyBorder="1" applyAlignment="1">
      <alignment horizontal="center" vertical="center" wrapText="1"/>
    </xf>
    <xf numFmtId="0" fontId="45" fillId="47" borderId="25" xfId="341" applyFont="1" applyFill="1" applyBorder="1" applyAlignment="1">
      <alignment horizontal="center" vertical="center" wrapText="1"/>
    </xf>
    <xf numFmtId="0" fontId="29" fillId="0" borderId="21" xfId="314" applyFont="1" applyBorder="1" applyAlignment="1" applyProtection="1">
      <alignment horizontal="center" vertical="center" wrapText="1"/>
      <protection hidden="1"/>
    </xf>
    <xf numFmtId="0" fontId="29" fillId="0" borderId="13" xfId="314" applyFont="1" applyBorder="1" applyAlignment="1" applyProtection="1">
      <alignment horizontal="center" vertical="center" wrapText="1"/>
      <protection hidden="1"/>
    </xf>
    <xf numFmtId="0" fontId="29" fillId="0" borderId="19" xfId="314" applyFont="1" applyBorder="1" applyAlignment="1" applyProtection="1">
      <alignment horizontal="center" vertical="center" wrapText="1"/>
      <protection hidden="1"/>
    </xf>
    <xf numFmtId="2" fontId="30" fillId="0" borderId="21" xfId="318" applyNumberFormat="1" applyFont="1" applyBorder="1" applyAlignment="1" applyProtection="1">
      <alignment horizontal="center" vertical="center"/>
      <protection hidden="1"/>
    </xf>
    <xf numFmtId="2" fontId="30" fillId="0" borderId="13" xfId="318" applyNumberFormat="1" applyFont="1" applyBorder="1" applyAlignment="1" applyProtection="1">
      <alignment horizontal="center" vertical="center"/>
      <protection hidden="1"/>
    </xf>
    <xf numFmtId="2" fontId="30" fillId="0" borderId="19" xfId="318" applyNumberFormat="1" applyFont="1" applyBorder="1" applyAlignment="1" applyProtection="1">
      <alignment horizontal="center" vertical="center"/>
      <protection hidden="1"/>
    </xf>
    <xf numFmtId="0" fontId="29" fillId="0" borderId="10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2" fontId="30" fillId="0" borderId="17" xfId="318" applyNumberFormat="1" applyFont="1" applyBorder="1" applyAlignment="1" applyProtection="1">
      <alignment horizontal="center" vertical="center"/>
      <protection hidden="1"/>
    </xf>
    <xf numFmtId="2" fontId="30" fillId="0" borderId="15" xfId="318" applyNumberFormat="1" applyFont="1" applyBorder="1" applyAlignment="1" applyProtection="1">
      <alignment horizontal="center" vertical="center"/>
      <protection hidden="1"/>
    </xf>
    <xf numFmtId="2" fontId="30" fillId="0" borderId="18" xfId="318" applyNumberFormat="1" applyFont="1" applyBorder="1" applyAlignment="1" applyProtection="1">
      <alignment horizontal="center" vertical="center"/>
      <protection hidden="1"/>
    </xf>
    <xf numFmtId="0" fontId="29" fillId="0" borderId="28" xfId="314" applyFont="1" applyBorder="1" applyAlignment="1" applyProtection="1">
      <alignment horizontal="center" vertical="center" wrapText="1"/>
      <protection hidden="1"/>
    </xf>
    <xf numFmtId="0" fontId="29" fillId="0" borderId="29" xfId="314" applyFont="1" applyBorder="1" applyAlignment="1" applyProtection="1">
      <alignment horizontal="center" vertical="center" wrapText="1"/>
      <protection hidden="1"/>
    </xf>
    <xf numFmtId="0" fontId="29" fillId="0" borderId="26" xfId="314" applyFont="1" applyBorder="1" applyAlignment="1" applyProtection="1">
      <alignment horizontal="center" vertical="center" wrapText="1"/>
      <protection hidden="1"/>
    </xf>
    <xf numFmtId="1" fontId="30" fillId="0" borderId="17" xfId="318" applyNumberFormat="1" applyFont="1" applyBorder="1" applyAlignment="1" applyProtection="1">
      <alignment horizontal="center" vertical="center" wrapText="1"/>
      <protection hidden="1"/>
    </xf>
    <xf numFmtId="1" fontId="30" fillId="0" borderId="15" xfId="318" applyNumberFormat="1" applyFont="1" applyBorder="1" applyAlignment="1" applyProtection="1">
      <alignment horizontal="center" vertical="center" wrapText="1"/>
      <protection hidden="1"/>
    </xf>
    <xf numFmtId="1" fontId="30" fillId="0" borderId="18" xfId="318" applyNumberFormat="1" applyFont="1" applyBorder="1" applyAlignment="1" applyProtection="1">
      <alignment horizontal="center" vertical="center" wrapText="1"/>
      <protection hidden="1"/>
    </xf>
    <xf numFmtId="0" fontId="29" fillId="0" borderId="21" xfId="0" applyFont="1" applyFill="1" applyBorder="1" applyAlignment="1" applyProtection="1">
      <alignment horizontal="center" vertical="center" wrapText="1"/>
      <protection hidden="1"/>
    </xf>
    <xf numFmtId="0" fontId="29" fillId="0" borderId="19" xfId="0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Border="1" applyAlignment="1" applyProtection="1">
      <alignment horizontal="left" vertical="top" wrapText="1"/>
      <protection hidden="1"/>
    </xf>
    <xf numFmtId="3" fontId="30" fillId="0" borderId="23" xfId="318" applyNumberFormat="1" applyFont="1" applyFill="1" applyBorder="1" applyAlignment="1" applyProtection="1">
      <alignment horizontal="center" vertical="center"/>
      <protection hidden="1"/>
    </xf>
    <xf numFmtId="3" fontId="30" fillId="0" borderId="42" xfId="318" applyNumberFormat="1" applyFont="1" applyFill="1" applyBorder="1" applyAlignment="1" applyProtection="1">
      <alignment horizontal="center" vertical="center"/>
      <protection hidden="1"/>
    </xf>
    <xf numFmtId="3" fontId="30" fillId="0" borderId="23" xfId="0" applyNumberFormat="1" applyFont="1" applyFill="1" applyBorder="1" applyAlignment="1" applyProtection="1">
      <alignment horizontal="center" vertical="center" wrapText="1"/>
      <protection hidden="1"/>
    </xf>
    <xf numFmtId="3" fontId="30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Border="1" applyAlignment="1" applyProtection="1">
      <alignment horizontal="left" vertical="center" wrapText="1"/>
      <protection hidden="1"/>
    </xf>
    <xf numFmtId="0" fontId="115" fillId="0" borderId="92" xfId="0" applyFont="1" applyBorder="1" applyAlignment="1" applyProtection="1">
      <alignment horizontal="center" vertical="center" wrapText="1"/>
      <protection hidden="1"/>
    </xf>
    <xf numFmtId="0" fontId="115" fillId="0" borderId="65" xfId="0" applyFont="1" applyBorder="1" applyAlignment="1" applyProtection="1">
      <alignment horizontal="center" vertical="center" wrapText="1"/>
      <protection hidden="1"/>
    </xf>
    <xf numFmtId="0" fontId="115" fillId="0" borderId="93" xfId="0" applyFont="1" applyBorder="1" applyAlignment="1" applyProtection="1">
      <alignment horizontal="center" vertical="center" wrapText="1"/>
      <protection hidden="1"/>
    </xf>
    <xf numFmtId="0" fontId="115" fillId="0" borderId="91" xfId="0" applyFont="1" applyBorder="1" applyAlignment="1" applyProtection="1">
      <alignment horizontal="center" vertical="center" wrapText="1"/>
      <protection hidden="1"/>
    </xf>
    <xf numFmtId="0" fontId="115" fillId="0" borderId="0" xfId="0" applyFont="1" applyBorder="1" applyAlignment="1" applyProtection="1">
      <alignment horizontal="center" vertical="center" wrapText="1"/>
      <protection hidden="1"/>
    </xf>
    <xf numFmtId="0" fontId="115" fillId="0" borderId="94" xfId="0" applyFont="1" applyBorder="1" applyAlignment="1" applyProtection="1">
      <alignment horizontal="center" vertical="center" wrapText="1"/>
      <protection hidden="1"/>
    </xf>
    <xf numFmtId="0" fontId="115" fillId="0" borderId="95" xfId="0" applyFont="1" applyBorder="1" applyAlignment="1" applyProtection="1">
      <alignment horizontal="center" vertical="center" wrapText="1"/>
      <protection hidden="1"/>
    </xf>
    <xf numFmtId="0" fontId="115" fillId="0" borderId="96" xfId="0" applyFont="1" applyBorder="1" applyAlignment="1" applyProtection="1">
      <alignment horizontal="center" vertical="center" wrapText="1"/>
      <protection hidden="1"/>
    </xf>
    <xf numFmtId="0" fontId="115" fillId="0" borderId="97" xfId="0" applyFont="1" applyBorder="1" applyAlignment="1" applyProtection="1">
      <alignment horizontal="center" vertical="center" wrapText="1"/>
      <protection hidden="1"/>
    </xf>
    <xf numFmtId="3" fontId="30" fillId="0" borderId="24" xfId="0" applyNumberFormat="1" applyFont="1" applyFill="1" applyBorder="1" applyAlignment="1" applyProtection="1">
      <alignment horizontal="center" vertical="center" wrapText="1"/>
      <protection hidden="1"/>
    </xf>
    <xf numFmtId="3" fontId="30" fillId="0" borderId="41" xfId="0" applyNumberFormat="1" applyFont="1" applyFill="1" applyBorder="1" applyAlignment="1" applyProtection="1">
      <alignment horizontal="center" vertical="center" wrapText="1"/>
      <protection hidden="1"/>
    </xf>
    <xf numFmtId="0" fontId="65" fillId="52" borderId="29" xfId="0" applyFont="1" applyFill="1" applyBorder="1" applyAlignment="1" applyProtection="1">
      <alignment horizontal="center" vertical="center" wrapText="1"/>
      <protection hidden="1"/>
    </xf>
    <xf numFmtId="0" fontId="65" fillId="52" borderId="0" xfId="0" applyFont="1" applyFill="1" applyBorder="1" applyAlignment="1" applyProtection="1">
      <alignment horizontal="center" vertical="center" wrapText="1"/>
      <protection hidden="1"/>
    </xf>
    <xf numFmtId="0" fontId="29" fillId="51" borderId="21" xfId="0" applyFont="1" applyFill="1" applyBorder="1" applyAlignment="1" applyProtection="1">
      <alignment horizontal="center" vertical="center" wrapText="1"/>
      <protection hidden="1"/>
    </xf>
    <xf numFmtId="0" fontId="29" fillId="51" borderId="19" xfId="0" applyFont="1" applyFill="1" applyBorder="1" applyAlignment="1" applyProtection="1">
      <alignment horizontal="center" vertical="center" wrapText="1"/>
      <protection hidden="1"/>
    </xf>
    <xf numFmtId="0" fontId="29" fillId="51" borderId="28" xfId="0" applyFont="1" applyFill="1" applyBorder="1" applyAlignment="1" applyProtection="1">
      <alignment horizontal="center" vertical="center"/>
      <protection hidden="1"/>
    </xf>
    <xf numFmtId="0" fontId="29" fillId="51" borderId="40" xfId="0" applyFont="1" applyFill="1" applyBorder="1" applyAlignment="1" applyProtection="1">
      <alignment horizontal="center" vertical="center"/>
      <protection hidden="1"/>
    </xf>
    <xf numFmtId="0" fontId="29" fillId="51" borderId="26" xfId="0" applyFont="1" applyFill="1" applyBorder="1" applyAlignment="1" applyProtection="1">
      <alignment horizontal="center" vertical="center"/>
      <protection hidden="1"/>
    </xf>
    <xf numFmtId="0" fontId="29" fillId="51" borderId="39" xfId="0" applyFont="1" applyFill="1" applyBorder="1" applyAlignment="1" applyProtection="1">
      <alignment horizontal="center" vertical="center"/>
      <protection hidden="1"/>
    </xf>
    <xf numFmtId="0" fontId="29" fillId="0" borderId="28" xfId="0" applyFont="1" applyFill="1" applyBorder="1" applyAlignment="1" applyProtection="1">
      <alignment horizontal="center" vertical="center" wrapText="1"/>
      <protection hidden="1"/>
    </xf>
    <xf numFmtId="0" fontId="29" fillId="0" borderId="40" xfId="0" applyFont="1" applyFill="1" applyBorder="1" applyAlignment="1" applyProtection="1">
      <alignment horizontal="center" vertical="center" wrapText="1"/>
      <protection hidden="1"/>
    </xf>
    <xf numFmtId="0" fontId="29" fillId="0" borderId="29" xfId="0" applyFont="1" applyFill="1" applyBorder="1" applyAlignment="1" applyProtection="1">
      <alignment horizontal="center" vertical="center" wrapText="1"/>
      <protection hidden="1"/>
    </xf>
    <xf numFmtId="0" fontId="29" fillId="0" borderId="27" xfId="0" applyFont="1" applyFill="1" applyBorder="1" applyAlignment="1" applyProtection="1">
      <alignment horizontal="center" vertical="center" wrapText="1"/>
      <protection hidden="1"/>
    </xf>
    <xf numFmtId="0" fontId="29" fillId="0" borderId="26" xfId="0" applyFont="1" applyFill="1" applyBorder="1" applyAlignment="1" applyProtection="1">
      <alignment horizontal="center" vertical="center" wrapText="1"/>
      <protection hidden="1"/>
    </xf>
    <xf numFmtId="0" fontId="29" fillId="0" borderId="39" xfId="0" applyFont="1" applyFill="1" applyBorder="1" applyAlignment="1" applyProtection="1">
      <alignment horizontal="center" vertical="center" wrapText="1"/>
      <protection hidden="1"/>
    </xf>
    <xf numFmtId="0" fontId="116" fillId="0" borderId="0" xfId="0" applyFont="1" applyBorder="1" applyAlignment="1" applyProtection="1">
      <alignment horizontal="left" vertical="center" wrapText="1"/>
      <protection hidden="1"/>
    </xf>
    <xf numFmtId="2" fontId="70" fillId="0" borderId="17" xfId="0" applyNumberFormat="1" applyFont="1" applyBorder="1" applyAlignment="1" applyProtection="1">
      <alignment horizontal="center" vertical="center" wrapText="1"/>
      <protection hidden="1"/>
    </xf>
    <xf numFmtId="2" fontId="70" fillId="0" borderId="18" xfId="0" applyNumberFormat="1" applyFont="1" applyBorder="1" applyAlignment="1" applyProtection="1">
      <alignment horizontal="center" vertical="center" wrapText="1"/>
      <protection hidden="1"/>
    </xf>
    <xf numFmtId="0" fontId="29" fillId="46" borderId="21" xfId="0" applyFont="1" applyFill="1" applyBorder="1" applyAlignment="1" applyProtection="1">
      <alignment horizontal="center" vertical="center" wrapText="1"/>
      <protection hidden="1"/>
    </xf>
    <xf numFmtId="0" fontId="29" fillId="46" borderId="19" xfId="0" applyFont="1" applyFill="1" applyBorder="1" applyAlignment="1" applyProtection="1">
      <alignment horizontal="center" vertical="center" wrapText="1"/>
      <protection hidden="1"/>
    </xf>
    <xf numFmtId="0" fontId="32" fillId="0" borderId="18" xfId="0" applyFont="1" applyFill="1" applyBorder="1" applyAlignment="1" applyProtection="1">
      <alignment horizontal="center" vertical="center" wrapText="1"/>
      <protection hidden="1"/>
    </xf>
    <xf numFmtId="0" fontId="115" fillId="0" borderId="0" xfId="0" applyFont="1" applyBorder="1" applyAlignment="1" applyProtection="1">
      <alignment horizontal="left" vertical="center" wrapText="1"/>
      <protection hidden="1"/>
    </xf>
    <xf numFmtId="0" fontId="30" fillId="0" borderId="15" xfId="0" applyFont="1" applyFill="1" applyBorder="1" applyAlignment="1" applyProtection="1">
      <alignment horizontal="center" vertical="center" wrapText="1"/>
      <protection hidden="1"/>
    </xf>
    <xf numFmtId="2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15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18" xfId="0" applyNumberFormat="1" applyFont="1" applyFill="1" applyBorder="1" applyAlignment="1" applyProtection="1">
      <alignment horizontal="center" vertical="center" wrapText="1"/>
      <protection hidden="1"/>
    </xf>
    <xf numFmtId="3" fontId="30" fillId="0" borderId="22" xfId="0" applyNumberFormat="1" applyFont="1" applyFill="1" applyBorder="1" applyAlignment="1" applyProtection="1">
      <alignment horizontal="center" vertical="center" wrapText="1"/>
      <protection hidden="1"/>
    </xf>
    <xf numFmtId="3" fontId="30" fillId="0" borderId="48" xfId="0" applyNumberFormat="1" applyFont="1" applyFill="1" applyBorder="1" applyAlignment="1" applyProtection="1">
      <alignment horizontal="center" vertical="center" wrapText="1"/>
      <protection hidden="1"/>
    </xf>
    <xf numFmtId="3" fontId="33" fillId="0" borderId="23" xfId="318" applyNumberFormat="1" applyFont="1" applyFill="1" applyBorder="1" applyAlignment="1" applyProtection="1">
      <alignment horizontal="center" vertical="center"/>
      <protection hidden="1"/>
    </xf>
    <xf numFmtId="3" fontId="33" fillId="0" borderId="42" xfId="318" applyNumberFormat="1" applyFont="1" applyFill="1" applyBorder="1" applyAlignment="1" applyProtection="1">
      <alignment horizontal="center" vertical="center"/>
      <protection hidden="1"/>
    </xf>
    <xf numFmtId="0" fontId="111" fillId="56" borderId="0" xfId="0" applyFont="1" applyFill="1" applyBorder="1" applyAlignment="1">
      <alignment horizontal="center" vertical="center"/>
    </xf>
    <xf numFmtId="0" fontId="30" fillId="0" borderId="0" xfId="341" applyFont="1" applyFill="1" applyAlignment="1">
      <alignment horizontal="left" vertical="center" wrapText="1"/>
    </xf>
    <xf numFmtId="0" fontId="30" fillId="0" borderId="0" xfId="341" applyFont="1" applyAlignment="1">
      <alignment horizontal="left" vertical="center" wrapText="1"/>
    </xf>
    <xf numFmtId="0" fontId="114" fillId="61" borderId="10" xfId="318" applyFont="1" applyFill="1" applyBorder="1" applyAlignment="1" applyProtection="1">
      <alignment horizontal="center" vertical="center" wrapText="1"/>
      <protection hidden="1"/>
    </xf>
    <xf numFmtId="0" fontId="111" fillId="61" borderId="10" xfId="318" applyFont="1" applyFill="1" applyBorder="1" applyAlignment="1" applyProtection="1">
      <alignment horizontal="center" vertical="center" wrapText="1"/>
      <protection hidden="1"/>
    </xf>
    <xf numFmtId="0" fontId="30" fillId="0" borderId="28" xfId="318" applyFont="1" applyFill="1" applyBorder="1" applyAlignment="1" applyProtection="1">
      <alignment horizontal="center" vertical="center" wrapText="1"/>
      <protection hidden="1"/>
    </xf>
    <xf numFmtId="0" fontId="30" fillId="0" borderId="30" xfId="318" applyFont="1" applyFill="1" applyBorder="1" applyAlignment="1" applyProtection="1">
      <alignment horizontal="center" vertical="center" wrapText="1"/>
      <protection hidden="1"/>
    </xf>
    <xf numFmtId="0" fontId="30" fillId="0" borderId="40" xfId="318" applyFont="1" applyFill="1" applyBorder="1" applyAlignment="1" applyProtection="1">
      <alignment horizontal="center" vertical="center" wrapText="1"/>
      <protection hidden="1"/>
    </xf>
    <xf numFmtId="0" fontId="30" fillId="0" borderId="26" xfId="318" applyFont="1" applyFill="1" applyBorder="1" applyAlignment="1" applyProtection="1">
      <alignment horizontal="center" vertical="center" wrapText="1"/>
      <protection hidden="1"/>
    </xf>
    <xf numFmtId="0" fontId="30" fillId="0" borderId="25" xfId="318" applyFont="1" applyFill="1" applyBorder="1" applyAlignment="1" applyProtection="1">
      <alignment horizontal="center" vertical="center" wrapText="1"/>
      <protection hidden="1"/>
    </xf>
    <xf numFmtId="0" fontId="30" fillId="0" borderId="39" xfId="318" applyFont="1" applyFill="1" applyBorder="1" applyAlignment="1" applyProtection="1">
      <alignment horizontal="center" vertical="center" wrapText="1"/>
      <protection hidden="1"/>
    </xf>
    <xf numFmtId="0" fontId="29" fillId="0" borderId="21" xfId="318" applyFont="1" applyFill="1" applyBorder="1" applyAlignment="1" applyProtection="1">
      <alignment horizontal="center" vertical="center" wrapText="1"/>
      <protection hidden="1"/>
    </xf>
    <xf numFmtId="0" fontId="29" fillId="0" borderId="13" xfId="318" applyFont="1" applyFill="1" applyBorder="1" applyAlignment="1" applyProtection="1">
      <alignment horizontal="center" vertical="center" wrapText="1"/>
      <protection hidden="1"/>
    </xf>
    <xf numFmtId="0" fontId="29" fillId="0" borderId="19" xfId="318" applyFont="1" applyFill="1" applyBorder="1" applyAlignment="1" applyProtection="1">
      <alignment horizontal="center" vertical="center" wrapText="1"/>
      <protection hidden="1"/>
    </xf>
    <xf numFmtId="0" fontId="114" fillId="61" borderId="10" xfId="318" applyNumberFormat="1" applyFont="1" applyFill="1" applyBorder="1" applyAlignment="1" applyProtection="1">
      <alignment horizontal="center" vertical="center" wrapText="1"/>
      <protection hidden="1"/>
    </xf>
    <xf numFmtId="0" fontId="41" fillId="47" borderId="17" xfId="341" applyFont="1" applyFill="1" applyBorder="1" applyAlignment="1">
      <alignment horizontal="center" vertical="center" wrapText="1"/>
    </xf>
    <xf numFmtId="0" fontId="41" fillId="47" borderId="18" xfId="341" applyFont="1" applyFill="1" applyBorder="1" applyAlignment="1">
      <alignment horizontal="center" vertical="center" wrapText="1"/>
    </xf>
    <xf numFmtId="0" fontId="32" fillId="47" borderId="21" xfId="318" applyFont="1" applyFill="1" applyBorder="1" applyAlignment="1">
      <alignment horizontal="center" vertical="center" wrapText="1"/>
    </xf>
    <xf numFmtId="0" fontId="32" fillId="47" borderId="13" xfId="318" applyFont="1" applyFill="1" applyBorder="1" applyAlignment="1">
      <alignment horizontal="center" vertical="center" wrapText="1"/>
    </xf>
    <xf numFmtId="9" fontId="43" fillId="0" borderId="21" xfId="357" applyFont="1" applyBorder="1" applyAlignment="1">
      <alignment horizontal="center" vertical="center"/>
    </xf>
    <xf numFmtId="9" fontId="43" fillId="0" borderId="13" xfId="357" applyFont="1" applyBorder="1" applyAlignment="1">
      <alignment horizontal="center" vertical="center"/>
    </xf>
    <xf numFmtId="9" fontId="43" fillId="0" borderId="19" xfId="357" applyFont="1" applyBorder="1" applyAlignment="1">
      <alignment horizontal="center" vertical="center"/>
    </xf>
    <xf numFmtId="0" fontId="29" fillId="47" borderId="21" xfId="0" applyFont="1" applyFill="1" applyBorder="1" applyAlignment="1">
      <alignment horizontal="center" vertical="center" wrapText="1"/>
    </xf>
    <xf numFmtId="0" fontId="29" fillId="47" borderId="19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0" fontId="32" fillId="47" borderId="19" xfId="318" applyFont="1" applyFill="1" applyBorder="1" applyAlignment="1">
      <alignment horizontal="center" vertical="center" wrapText="1"/>
    </xf>
    <xf numFmtId="3" fontId="30" fillId="0" borderId="21" xfId="318" applyNumberFormat="1" applyFont="1" applyFill="1" applyBorder="1" applyAlignment="1" applyProtection="1">
      <alignment horizontal="center" vertical="center" wrapText="1"/>
      <protection hidden="1"/>
    </xf>
    <xf numFmtId="3" fontId="30" fillId="0" borderId="19" xfId="318" applyNumberFormat="1" applyFont="1" applyFill="1" applyBorder="1" applyAlignment="1" applyProtection="1">
      <alignment horizontal="center" vertical="center" wrapText="1"/>
      <protection hidden="1"/>
    </xf>
    <xf numFmtId="0" fontId="35" fillId="0" borderId="0" xfId="340" applyFont="1" applyBorder="1" applyAlignment="1" applyProtection="1">
      <alignment horizontal="center" wrapText="1"/>
      <protection hidden="1"/>
    </xf>
    <xf numFmtId="0" fontId="35" fillId="0" borderId="25" xfId="340" applyFont="1" applyBorder="1" applyAlignment="1" applyProtection="1">
      <alignment horizontal="center" wrapText="1"/>
      <protection hidden="1"/>
    </xf>
    <xf numFmtId="0" fontId="29" fillId="54" borderId="28" xfId="318" applyFont="1" applyFill="1" applyBorder="1" applyAlignment="1" applyProtection="1">
      <alignment horizontal="center" vertical="center" wrapText="1"/>
      <protection hidden="1"/>
    </xf>
    <xf numFmtId="0" fontId="29" fillId="54" borderId="30" xfId="318" applyFont="1" applyFill="1" applyBorder="1" applyAlignment="1" applyProtection="1">
      <alignment horizontal="center" vertical="center" wrapText="1"/>
      <protection hidden="1"/>
    </xf>
    <xf numFmtId="0" fontId="29" fillId="54" borderId="40" xfId="318" applyFont="1" applyFill="1" applyBorder="1" applyAlignment="1" applyProtection="1">
      <alignment horizontal="center" vertical="center" wrapText="1"/>
      <protection hidden="1"/>
    </xf>
    <xf numFmtId="0" fontId="29" fillId="54" borderId="21" xfId="318" applyFont="1" applyFill="1" applyBorder="1" applyAlignment="1" applyProtection="1">
      <alignment horizontal="center" vertical="center" wrapText="1"/>
      <protection hidden="1"/>
    </xf>
    <xf numFmtId="0" fontId="29" fillId="54" borderId="13" xfId="318" applyFont="1" applyFill="1" applyBorder="1" applyAlignment="1" applyProtection="1">
      <alignment horizontal="center" vertical="center" wrapText="1"/>
      <protection hidden="1"/>
    </xf>
    <xf numFmtId="0" fontId="29" fillId="54" borderId="19" xfId="318" applyFont="1" applyFill="1" applyBorder="1" applyAlignment="1" applyProtection="1">
      <alignment horizontal="center" vertical="center" wrapText="1"/>
      <protection hidden="1"/>
    </xf>
    <xf numFmtId="0" fontId="29" fillId="0" borderId="40" xfId="314" applyFont="1" applyBorder="1" applyAlignment="1" applyProtection="1">
      <alignment horizontal="center" vertical="center" wrapText="1"/>
      <protection hidden="1"/>
    </xf>
    <xf numFmtId="0" fontId="29" fillId="0" borderId="27" xfId="314" applyFont="1" applyBorder="1" applyAlignment="1" applyProtection="1">
      <alignment horizontal="center" vertical="center" wrapText="1"/>
      <protection hidden="1"/>
    </xf>
    <xf numFmtId="0" fontId="29" fillId="0" borderId="39" xfId="314" applyFont="1" applyBorder="1" applyAlignment="1" applyProtection="1">
      <alignment horizontal="center" vertical="center" wrapText="1"/>
      <protection hidden="1"/>
    </xf>
    <xf numFmtId="0" fontId="29" fillId="0" borderId="28" xfId="318" applyFont="1" applyBorder="1" applyAlignment="1" applyProtection="1">
      <alignment horizontal="center" vertical="center" wrapText="1"/>
      <protection hidden="1"/>
    </xf>
    <xf numFmtId="0" fontId="29" fillId="0" borderId="30" xfId="318" applyFont="1" applyBorder="1" applyAlignment="1" applyProtection="1">
      <alignment horizontal="center" vertical="center" wrapText="1"/>
      <protection hidden="1"/>
    </xf>
    <xf numFmtId="0" fontId="29" fillId="0" borderId="29" xfId="318" applyFont="1" applyBorder="1" applyAlignment="1" applyProtection="1">
      <alignment horizontal="center" vertical="center" wrapText="1"/>
      <protection hidden="1"/>
    </xf>
    <xf numFmtId="0" fontId="29" fillId="0" borderId="0" xfId="318" applyFont="1" applyBorder="1" applyAlignment="1" applyProtection="1">
      <alignment horizontal="center" vertical="center" wrapText="1"/>
      <protection hidden="1"/>
    </xf>
    <xf numFmtId="0" fontId="29" fillId="0" borderId="26" xfId="318" applyFont="1" applyBorder="1" applyAlignment="1" applyProtection="1">
      <alignment horizontal="center" vertical="center" wrapText="1"/>
      <protection hidden="1"/>
    </xf>
    <xf numFmtId="0" fontId="29" fillId="0" borderId="25" xfId="318" applyFont="1" applyBorder="1" applyAlignment="1" applyProtection="1">
      <alignment horizontal="center" vertical="center" wrapText="1"/>
      <protection hidden="1"/>
    </xf>
    <xf numFmtId="0" fontId="29" fillId="64" borderId="28" xfId="318" applyFont="1" applyFill="1" applyBorder="1" applyAlignment="1" applyProtection="1">
      <alignment horizontal="center" vertical="center" wrapText="1"/>
      <protection hidden="1"/>
    </xf>
    <xf numFmtId="0" fontId="29" fillId="64" borderId="30" xfId="318" applyFont="1" applyFill="1" applyBorder="1" applyAlignment="1" applyProtection="1">
      <alignment horizontal="center" vertical="center" wrapText="1"/>
      <protection hidden="1"/>
    </xf>
    <xf numFmtId="0" fontId="29" fillId="64" borderId="26" xfId="318" applyFont="1" applyFill="1" applyBorder="1" applyAlignment="1" applyProtection="1">
      <alignment horizontal="center" vertical="center" wrapText="1"/>
      <protection hidden="1"/>
    </xf>
    <xf numFmtId="0" fontId="29" fillId="64" borderId="25" xfId="318" applyFont="1" applyFill="1" applyBorder="1" applyAlignment="1" applyProtection="1">
      <alignment horizontal="center" vertical="center" wrapText="1"/>
      <protection hidden="1"/>
    </xf>
    <xf numFmtId="0" fontId="29" fillId="64" borderId="17" xfId="318" applyFont="1" applyFill="1" applyBorder="1" applyAlignment="1" applyProtection="1">
      <alignment horizontal="center" vertical="center" wrapText="1"/>
      <protection hidden="1"/>
    </xf>
    <xf numFmtId="0" fontId="29" fillId="64" borderId="18" xfId="318" applyFont="1" applyFill="1" applyBorder="1" applyAlignment="1" applyProtection="1">
      <alignment horizontal="center" vertical="center" wrapText="1"/>
      <protection hidden="1"/>
    </xf>
    <xf numFmtId="0" fontId="30" fillId="0" borderId="28" xfId="318" applyFont="1" applyBorder="1" applyAlignment="1" applyProtection="1">
      <alignment horizontal="left" vertical="center" wrapText="1"/>
      <protection hidden="1"/>
    </xf>
    <xf numFmtId="0" fontId="30" fillId="0" borderId="30" xfId="318" applyFont="1" applyBorder="1" applyAlignment="1" applyProtection="1">
      <alignment horizontal="left" vertical="center" wrapText="1"/>
      <protection hidden="1"/>
    </xf>
    <xf numFmtId="0" fontId="30" fillId="0" borderId="40" xfId="318" applyFont="1" applyBorder="1" applyAlignment="1" applyProtection="1">
      <alignment horizontal="left" vertical="center" wrapText="1"/>
      <protection hidden="1"/>
    </xf>
    <xf numFmtId="0" fontId="30" fillId="0" borderId="29" xfId="318" applyFont="1" applyBorder="1" applyAlignment="1" applyProtection="1">
      <alignment horizontal="left" vertical="center" wrapText="1"/>
      <protection hidden="1"/>
    </xf>
    <xf numFmtId="0" fontId="30" fillId="0" borderId="0" xfId="318" applyFont="1" applyBorder="1" applyAlignment="1" applyProtection="1">
      <alignment horizontal="left" vertical="center" wrapText="1"/>
      <protection hidden="1"/>
    </xf>
    <xf numFmtId="0" fontId="30" fillId="0" borderId="27" xfId="318" applyFont="1" applyBorder="1" applyAlignment="1" applyProtection="1">
      <alignment horizontal="left" vertical="center" wrapText="1"/>
      <protection hidden="1"/>
    </xf>
    <xf numFmtId="0" fontId="30" fillId="0" borderId="26" xfId="318" applyFont="1" applyBorder="1" applyAlignment="1" applyProtection="1">
      <alignment horizontal="left" vertical="center" wrapText="1"/>
      <protection hidden="1"/>
    </xf>
    <xf numFmtId="0" fontId="30" fillId="0" borderId="25" xfId="318" applyFont="1" applyBorder="1" applyAlignment="1" applyProtection="1">
      <alignment horizontal="left" vertical="center" wrapText="1"/>
      <protection hidden="1"/>
    </xf>
    <xf numFmtId="0" fontId="30" fillId="0" borderId="39" xfId="318" applyFont="1" applyBorder="1" applyAlignment="1" applyProtection="1">
      <alignment horizontal="left" vertical="center" wrapText="1"/>
      <protection hidden="1"/>
    </xf>
    <xf numFmtId="3" fontId="29" fillId="64" borderId="17" xfId="318" applyNumberFormat="1" applyFont="1" applyFill="1" applyBorder="1" applyAlignment="1" applyProtection="1">
      <alignment horizontal="center" vertical="center" wrapText="1"/>
      <protection hidden="1"/>
    </xf>
    <xf numFmtId="3" fontId="29" fillId="64" borderId="18" xfId="318" applyNumberFormat="1" applyFont="1" applyFill="1" applyBorder="1" applyAlignment="1" applyProtection="1">
      <alignment horizontal="center" vertical="center" wrapText="1"/>
      <protection hidden="1"/>
    </xf>
    <xf numFmtId="0" fontId="29" fillId="64" borderId="40" xfId="318" applyFont="1" applyFill="1" applyBorder="1" applyAlignment="1" applyProtection="1">
      <alignment horizontal="center" vertical="center" wrapText="1"/>
      <protection hidden="1"/>
    </xf>
    <xf numFmtId="0" fontId="29" fillId="64" borderId="39" xfId="318" applyFont="1" applyFill="1" applyBorder="1" applyAlignment="1" applyProtection="1">
      <alignment horizontal="center" vertical="center" wrapText="1"/>
      <protection hidden="1"/>
    </xf>
    <xf numFmtId="0" fontId="33" fillId="0" borderId="10" xfId="318" applyFont="1" applyBorder="1" applyAlignment="1">
      <alignment horizontal="left" vertical="center" wrapText="1"/>
    </xf>
    <xf numFmtId="166" fontId="30" fillId="0" borderId="21" xfId="318" applyNumberFormat="1" applyFont="1" applyBorder="1" applyAlignment="1" applyProtection="1">
      <alignment horizontal="center" vertical="center"/>
      <protection hidden="1"/>
    </xf>
    <xf numFmtId="166" fontId="30" fillId="0" borderId="19" xfId="318" applyNumberFormat="1" applyFont="1" applyBorder="1" applyAlignment="1" applyProtection="1">
      <alignment horizontal="center" vertical="center"/>
      <protection hidden="1"/>
    </xf>
    <xf numFmtId="0" fontId="29" fillId="0" borderId="10" xfId="318" applyFont="1" applyBorder="1" applyAlignment="1" applyProtection="1">
      <alignment horizontal="center" vertical="center" wrapText="1"/>
      <protection hidden="1"/>
    </xf>
    <xf numFmtId="0" fontId="30" fillId="0" borderId="17" xfId="318" applyFont="1" applyBorder="1" applyAlignment="1" applyProtection="1">
      <alignment horizontal="center" vertical="center"/>
      <protection hidden="1"/>
    </xf>
    <xf numFmtId="0" fontId="30" fillId="0" borderId="15" xfId="318" applyFont="1" applyBorder="1" applyAlignment="1" applyProtection="1">
      <alignment horizontal="center" vertical="center"/>
      <protection hidden="1"/>
    </xf>
    <xf numFmtId="0" fontId="30" fillId="0" borderId="18" xfId="318" applyFont="1" applyBorder="1" applyAlignment="1" applyProtection="1">
      <alignment horizontal="center" vertical="center"/>
      <protection hidden="1"/>
    </xf>
    <xf numFmtId="0" fontId="30" fillId="0" borderId="10" xfId="318" applyFont="1" applyBorder="1" applyAlignment="1" applyProtection="1">
      <alignment horizontal="center" vertical="center" wrapText="1"/>
      <protection hidden="1"/>
    </xf>
    <xf numFmtId="0" fontId="30" fillId="59" borderId="21" xfId="318" applyFont="1" applyFill="1" applyBorder="1" applyAlignment="1" applyProtection="1">
      <alignment horizontal="center" vertical="center" wrapText="1"/>
      <protection hidden="1"/>
    </xf>
    <xf numFmtId="0" fontId="30" fillId="59" borderId="19" xfId="318" applyFont="1" applyFill="1" applyBorder="1" applyAlignment="1" applyProtection="1">
      <alignment horizontal="center" vertical="center" wrapText="1"/>
      <protection hidden="1"/>
    </xf>
    <xf numFmtId="0" fontId="79" fillId="64" borderId="10" xfId="314" applyFont="1" applyFill="1" applyBorder="1" applyAlignment="1">
      <alignment horizontal="center" vertical="center" wrapText="1"/>
    </xf>
    <xf numFmtId="3" fontId="29" fillId="64" borderId="10" xfId="0" applyNumberFormat="1" applyFont="1" applyFill="1" applyBorder="1" applyAlignment="1" applyProtection="1">
      <alignment horizontal="center" vertical="center" wrapText="1"/>
      <protection hidden="1"/>
    </xf>
    <xf numFmtId="3" fontId="33" fillId="0" borderId="34" xfId="318" applyNumberFormat="1" applyFont="1" applyFill="1" applyBorder="1" applyAlignment="1" applyProtection="1">
      <alignment horizontal="center" vertical="center"/>
      <protection hidden="1"/>
    </xf>
    <xf numFmtId="3" fontId="33" fillId="0" borderId="35" xfId="318" applyNumberFormat="1" applyFont="1" applyFill="1" applyBorder="1" applyAlignment="1" applyProtection="1">
      <alignment horizontal="center" vertical="center"/>
      <protection hidden="1"/>
    </xf>
    <xf numFmtId="166" fontId="30" fillId="0" borderId="17" xfId="318" applyNumberFormat="1" applyFont="1" applyBorder="1" applyAlignment="1" applyProtection="1">
      <alignment horizontal="center" vertical="center"/>
      <protection hidden="1"/>
    </xf>
    <xf numFmtId="166" fontId="30" fillId="0" borderId="18" xfId="318" applyNumberFormat="1" applyFont="1" applyBorder="1" applyAlignment="1" applyProtection="1">
      <alignment horizontal="center" vertical="center"/>
      <protection hidden="1"/>
    </xf>
    <xf numFmtId="3" fontId="29" fillId="54" borderId="21" xfId="318" applyNumberFormat="1" applyFont="1" applyFill="1" applyBorder="1" applyAlignment="1" applyProtection="1">
      <alignment horizontal="center" vertical="center" wrapText="1"/>
      <protection hidden="1"/>
    </xf>
    <xf numFmtId="3" fontId="29" fillId="54" borderId="19" xfId="318" applyNumberFormat="1" applyFont="1" applyFill="1" applyBorder="1" applyAlignment="1" applyProtection="1">
      <alignment horizontal="center" vertical="center" wrapText="1"/>
      <protection hidden="1"/>
    </xf>
    <xf numFmtId="0" fontId="29" fillId="54" borderId="10" xfId="318" applyNumberFormat="1" applyFont="1" applyFill="1" applyBorder="1" applyAlignment="1" applyProtection="1">
      <alignment horizontal="center" vertical="center" wrapText="1"/>
      <protection hidden="1"/>
    </xf>
    <xf numFmtId="0" fontId="30" fillId="0" borderId="17" xfId="318" applyFont="1" applyBorder="1" applyAlignment="1" applyProtection="1">
      <alignment horizontal="center" vertical="center" wrapText="1"/>
      <protection hidden="1"/>
    </xf>
    <xf numFmtId="0" fontId="30" fillId="0" borderId="18" xfId="318" applyFont="1" applyBorder="1" applyAlignment="1" applyProtection="1">
      <alignment horizontal="center" vertical="center" wrapText="1"/>
      <protection hidden="1"/>
    </xf>
    <xf numFmtId="3" fontId="33" fillId="0" borderId="36" xfId="318" applyNumberFormat="1" applyFont="1" applyFill="1" applyBorder="1" applyAlignment="1" applyProtection="1">
      <alignment horizontal="center" vertical="center"/>
      <protection hidden="1"/>
    </xf>
    <xf numFmtId="0" fontId="29" fillId="0" borderId="28" xfId="318" applyFont="1" applyFill="1" applyBorder="1" applyAlignment="1" applyProtection="1">
      <alignment horizontal="center" vertical="center" wrapText="1"/>
      <protection hidden="1"/>
    </xf>
    <xf numFmtId="0" fontId="29" fillId="0" borderId="30" xfId="318" applyFont="1" applyFill="1" applyBorder="1" applyAlignment="1" applyProtection="1">
      <alignment horizontal="center" vertical="center" wrapText="1"/>
      <protection hidden="1"/>
    </xf>
    <xf numFmtId="0" fontId="29" fillId="0" borderId="26" xfId="318" applyFont="1" applyFill="1" applyBorder="1" applyAlignment="1" applyProtection="1">
      <alignment horizontal="center" vertical="center" wrapText="1"/>
      <protection hidden="1"/>
    </xf>
    <xf numFmtId="0" fontId="29" fillId="0" borderId="25" xfId="318" applyFont="1" applyFill="1" applyBorder="1" applyAlignment="1" applyProtection="1">
      <alignment horizontal="center" vertical="center" wrapText="1"/>
      <protection hidden="1"/>
    </xf>
    <xf numFmtId="0" fontId="29" fillId="0" borderId="17" xfId="318" applyFont="1" applyFill="1" applyBorder="1" applyAlignment="1" applyProtection="1">
      <alignment horizontal="center" vertical="center" wrapText="1"/>
      <protection hidden="1"/>
    </xf>
    <xf numFmtId="0" fontId="29" fillId="0" borderId="18" xfId="318" applyFont="1" applyFill="1" applyBorder="1" applyAlignment="1" applyProtection="1">
      <alignment horizontal="center" vertical="center" wrapText="1"/>
      <protection hidden="1"/>
    </xf>
    <xf numFmtId="0" fontId="30" fillId="0" borderId="10" xfId="318" applyFont="1" applyFill="1" applyBorder="1" applyAlignment="1" applyProtection="1">
      <alignment horizontal="center" vertical="center" wrapText="1"/>
      <protection hidden="1"/>
    </xf>
    <xf numFmtId="0" fontId="29" fillId="0" borderId="10" xfId="318" applyFont="1" applyFill="1" applyBorder="1" applyAlignment="1" applyProtection="1">
      <alignment horizontal="center" vertical="center" wrapText="1"/>
      <protection hidden="1"/>
    </xf>
    <xf numFmtId="3" fontId="33" fillId="0" borderId="10" xfId="318" applyNumberFormat="1" applyFont="1" applyFill="1" applyBorder="1" applyAlignment="1" applyProtection="1">
      <alignment horizontal="center" vertical="center"/>
      <protection hidden="1"/>
    </xf>
    <xf numFmtId="0" fontId="30" fillId="0" borderId="21" xfId="318" applyFont="1" applyFill="1" applyBorder="1" applyAlignment="1" applyProtection="1">
      <alignment horizontal="center" vertical="center" wrapText="1"/>
      <protection hidden="1"/>
    </xf>
    <xf numFmtId="0" fontId="30" fillId="0" borderId="19" xfId="318" applyFont="1" applyFill="1" applyBorder="1" applyAlignment="1" applyProtection="1">
      <alignment horizontal="center" vertical="center" wrapText="1"/>
      <protection hidden="1"/>
    </xf>
    <xf numFmtId="0" fontId="30" fillId="0" borderId="10" xfId="318" applyNumberFormat="1" applyFont="1" applyFill="1" applyBorder="1" applyAlignment="1" applyProtection="1">
      <alignment horizontal="center" vertical="center" wrapText="1"/>
      <protection hidden="1"/>
    </xf>
    <xf numFmtId="166" fontId="30" fillId="0" borderId="21" xfId="318" applyNumberFormat="1" applyFont="1" applyFill="1" applyBorder="1" applyAlignment="1" applyProtection="1">
      <alignment horizontal="center" vertical="center"/>
      <protection hidden="1"/>
    </xf>
    <xf numFmtId="166" fontId="30" fillId="0" borderId="19" xfId="318" applyNumberFormat="1" applyFont="1" applyFill="1" applyBorder="1" applyAlignment="1" applyProtection="1">
      <alignment horizontal="center" vertical="center"/>
      <protection hidden="1"/>
    </xf>
    <xf numFmtId="3" fontId="30" fillId="0" borderId="10" xfId="318" applyNumberFormat="1" applyFont="1" applyBorder="1" applyAlignment="1" applyProtection="1">
      <alignment horizontal="center" vertical="center" wrapText="1"/>
      <protection hidden="1"/>
    </xf>
    <xf numFmtId="3" fontId="30" fillId="0" borderId="21" xfId="318" applyNumberFormat="1" applyFont="1" applyBorder="1" applyAlignment="1" applyProtection="1">
      <alignment horizontal="center" vertical="center" wrapText="1"/>
      <protection hidden="1"/>
    </xf>
    <xf numFmtId="3" fontId="30" fillId="0" borderId="19" xfId="318" applyNumberFormat="1" applyFont="1" applyBorder="1" applyAlignment="1" applyProtection="1">
      <alignment horizontal="center" vertical="center" wrapText="1"/>
      <protection hidden="1"/>
    </xf>
    <xf numFmtId="0" fontId="65" fillId="0" borderId="21" xfId="0" applyFont="1" applyBorder="1" applyAlignment="1">
      <alignment horizontal="center" vertical="center" wrapText="1"/>
    </xf>
    <xf numFmtId="0" fontId="65" fillId="0" borderId="19" xfId="0" applyFont="1" applyBorder="1" applyAlignment="1">
      <alignment horizontal="center" vertical="center" wrapText="1"/>
    </xf>
    <xf numFmtId="0" fontId="65" fillId="0" borderId="28" xfId="0" applyFont="1" applyBorder="1" applyAlignment="1">
      <alignment horizontal="center" vertical="center" wrapText="1"/>
    </xf>
    <xf numFmtId="0" fontId="65" fillId="0" borderId="40" xfId="0" applyFont="1" applyBorder="1" applyAlignment="1">
      <alignment horizontal="center" vertical="center" wrapText="1"/>
    </xf>
    <xf numFmtId="0" fontId="65" fillId="0" borderId="29" xfId="0" applyFont="1" applyBorder="1" applyAlignment="1">
      <alignment horizontal="center" vertical="center" wrapText="1"/>
    </xf>
    <xf numFmtId="0" fontId="65" fillId="0" borderId="27" xfId="0" applyFont="1" applyBorder="1" applyAlignment="1">
      <alignment horizontal="center" vertical="center" wrapText="1"/>
    </xf>
    <xf numFmtId="0" fontId="65" fillId="0" borderId="26" xfId="0" applyFont="1" applyBorder="1" applyAlignment="1">
      <alignment horizontal="center" vertical="center" wrapText="1"/>
    </xf>
    <xf numFmtId="0" fontId="65" fillId="0" borderId="39" xfId="0" applyFont="1" applyBorder="1" applyAlignment="1">
      <alignment horizontal="center" vertical="center" wrapText="1"/>
    </xf>
    <xf numFmtId="0" fontId="65" fillId="0" borderId="13" xfId="0" applyFont="1" applyBorder="1" applyAlignment="1">
      <alignment horizontal="center" vertical="center" wrapText="1"/>
    </xf>
    <xf numFmtId="3" fontId="114" fillId="61" borderId="10" xfId="318" applyNumberFormat="1" applyFont="1" applyFill="1" applyBorder="1" applyAlignment="1" applyProtection="1">
      <alignment horizontal="center" vertical="center" wrapText="1"/>
      <protection hidden="1"/>
    </xf>
    <xf numFmtId="3" fontId="33" fillId="0" borderId="21" xfId="318" applyNumberFormat="1" applyFont="1" applyFill="1" applyBorder="1" applyAlignment="1" applyProtection="1">
      <alignment horizontal="center" vertical="center"/>
      <protection hidden="1"/>
    </xf>
    <xf numFmtId="3" fontId="33" fillId="0" borderId="19" xfId="318" applyNumberFormat="1" applyFont="1" applyFill="1" applyBorder="1" applyAlignment="1" applyProtection="1">
      <alignment horizontal="center" vertical="center"/>
      <protection hidden="1"/>
    </xf>
    <xf numFmtId="4" fontId="30" fillId="0" borderId="28" xfId="318" applyNumberFormat="1" applyFont="1" applyFill="1" applyBorder="1" applyAlignment="1" applyProtection="1">
      <alignment horizontal="center" vertical="center" wrapText="1"/>
      <protection hidden="1"/>
    </xf>
    <xf numFmtId="4" fontId="30" fillId="0" borderId="30" xfId="318" applyNumberFormat="1" applyFont="1" applyFill="1" applyBorder="1" applyAlignment="1" applyProtection="1">
      <alignment horizontal="center" vertical="center" wrapText="1"/>
      <protection hidden="1"/>
    </xf>
    <xf numFmtId="4" fontId="30" fillId="0" borderId="40" xfId="318" applyNumberFormat="1" applyFont="1" applyFill="1" applyBorder="1" applyAlignment="1" applyProtection="1">
      <alignment horizontal="center" vertical="center" wrapText="1"/>
      <protection hidden="1"/>
    </xf>
    <xf numFmtId="4" fontId="30" fillId="0" borderId="26" xfId="318" applyNumberFormat="1" applyFont="1" applyFill="1" applyBorder="1" applyAlignment="1" applyProtection="1">
      <alignment horizontal="center" vertical="center" wrapText="1"/>
      <protection hidden="1"/>
    </xf>
    <xf numFmtId="4" fontId="30" fillId="0" borderId="25" xfId="318" applyNumberFormat="1" applyFont="1" applyFill="1" applyBorder="1" applyAlignment="1" applyProtection="1">
      <alignment horizontal="center" vertical="center" wrapText="1"/>
      <protection hidden="1"/>
    </xf>
    <xf numFmtId="4" fontId="30" fillId="0" borderId="39" xfId="318" applyNumberFormat="1" applyFont="1" applyFill="1" applyBorder="1" applyAlignment="1" applyProtection="1">
      <alignment horizontal="center" vertical="center" wrapText="1"/>
      <protection hidden="1"/>
    </xf>
    <xf numFmtId="0" fontId="65" fillId="46" borderId="21" xfId="0" applyFont="1" applyFill="1" applyBorder="1" applyAlignment="1" applyProtection="1">
      <alignment horizontal="center" vertical="center" wrapText="1"/>
      <protection hidden="1"/>
    </xf>
    <xf numFmtId="0" fontId="65" fillId="46" borderId="19" xfId="0" applyFont="1" applyFill="1" applyBorder="1" applyAlignment="1" applyProtection="1">
      <alignment horizontal="center" vertical="center" wrapText="1"/>
      <protection hidden="1"/>
    </xf>
    <xf numFmtId="3" fontId="30" fillId="0" borderId="10" xfId="318" applyNumberFormat="1" applyFont="1" applyFill="1" applyBorder="1" applyAlignment="1" applyProtection="1">
      <alignment horizontal="center" vertical="center" wrapText="1"/>
      <protection hidden="1"/>
    </xf>
    <xf numFmtId="0" fontId="30" fillId="59" borderId="21" xfId="318" applyNumberFormat="1" applyFont="1" applyFill="1" applyBorder="1" applyAlignment="1" applyProtection="1">
      <alignment horizontal="center" vertical="center" wrapText="1"/>
      <protection hidden="1"/>
    </xf>
    <xf numFmtId="0" fontId="30" fillId="59" borderId="19" xfId="318" applyNumberFormat="1" applyFont="1" applyFill="1" applyBorder="1" applyAlignment="1" applyProtection="1">
      <alignment horizontal="center" vertical="center" wrapText="1"/>
      <protection hidden="1"/>
    </xf>
    <xf numFmtId="0" fontId="122" fillId="58" borderId="25" xfId="0" applyFont="1" applyFill="1" applyBorder="1" applyAlignment="1">
      <alignment horizontal="center" vertical="center" wrapText="1"/>
    </xf>
    <xf numFmtId="9" fontId="43" fillId="0" borderId="10" xfId="357" applyFont="1" applyBorder="1" applyAlignment="1">
      <alignment horizontal="center" vertical="center"/>
    </xf>
    <xf numFmtId="0" fontId="122" fillId="58" borderId="25" xfId="0" applyFont="1" applyFill="1" applyBorder="1" applyAlignment="1">
      <alignment horizontal="center" vertical="center"/>
    </xf>
    <xf numFmtId="3" fontId="30" fillId="0" borderId="17" xfId="0" applyNumberFormat="1" applyFont="1" applyFill="1" applyBorder="1" applyAlignment="1">
      <alignment horizontal="center" vertical="center"/>
    </xf>
    <xf numFmtId="3" fontId="30" fillId="0" borderId="15" xfId="0" applyNumberFormat="1" applyFont="1" applyFill="1" applyBorder="1" applyAlignment="1">
      <alignment horizontal="center" vertical="center"/>
    </xf>
    <xf numFmtId="3" fontId="30" fillId="0" borderId="18" xfId="0" applyNumberFormat="1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left" vertical="top" wrapText="1"/>
    </xf>
    <xf numFmtId="0" fontId="30" fillId="0" borderId="26" xfId="0" applyFont="1" applyFill="1" applyBorder="1" applyAlignment="1">
      <alignment horizontal="left" vertical="top" wrapText="1"/>
    </xf>
    <xf numFmtId="0" fontId="30" fillId="0" borderId="30" xfId="0" applyFont="1" applyBorder="1" applyAlignment="1">
      <alignment horizontal="left" vertical="top"/>
    </xf>
    <xf numFmtId="0" fontId="30" fillId="0" borderId="25" xfId="0" applyFont="1" applyBorder="1" applyAlignment="1">
      <alignment horizontal="left" vertical="top"/>
    </xf>
    <xf numFmtId="0" fontId="29" fillId="50" borderId="21" xfId="0" applyFont="1" applyFill="1" applyBorder="1" applyAlignment="1">
      <alignment horizontal="center" vertical="center"/>
    </xf>
    <xf numFmtId="0" fontId="29" fillId="50" borderId="13" xfId="0" applyFont="1" applyFill="1" applyBorder="1" applyAlignment="1">
      <alignment horizontal="center" vertical="center"/>
    </xf>
    <xf numFmtId="0" fontId="29" fillId="50" borderId="19" xfId="0" applyFont="1" applyFill="1" applyBorder="1" applyAlignment="1">
      <alignment horizontal="center" vertical="center"/>
    </xf>
    <xf numFmtId="0" fontId="33" fillId="0" borderId="28" xfId="0" applyFont="1" applyFill="1" applyBorder="1" applyAlignment="1">
      <alignment horizontal="left" vertical="top" wrapText="1"/>
    </xf>
    <xf numFmtId="0" fontId="33" fillId="0" borderId="30" xfId="0" applyFont="1" applyFill="1" applyBorder="1" applyAlignment="1">
      <alignment horizontal="left" vertical="top" wrapText="1"/>
    </xf>
    <xf numFmtId="0" fontId="33" fillId="0" borderId="29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3" fillId="0" borderId="26" xfId="0" applyFont="1" applyFill="1" applyBorder="1" applyAlignment="1">
      <alignment horizontal="left" vertical="top" wrapText="1"/>
    </xf>
    <xf numFmtId="0" fontId="33" fillId="0" borderId="25" xfId="0" applyFont="1" applyFill="1" applyBorder="1" applyAlignment="1">
      <alignment horizontal="left" vertical="top" wrapText="1"/>
    </xf>
    <xf numFmtId="0" fontId="30" fillId="0" borderId="30" xfId="0" applyFont="1" applyFill="1" applyBorder="1" applyAlignment="1">
      <alignment horizontal="left" vertical="top" wrapText="1"/>
    </xf>
    <xf numFmtId="0" fontId="30" fillId="0" borderId="25" xfId="0" applyFont="1" applyFill="1" applyBorder="1" applyAlignment="1">
      <alignment horizontal="left" vertical="top" wrapText="1"/>
    </xf>
    <xf numFmtId="0" fontId="30" fillId="0" borderId="40" xfId="0" applyFont="1" applyFill="1" applyBorder="1" applyAlignment="1">
      <alignment horizontal="left" vertical="top" wrapText="1"/>
    </xf>
    <xf numFmtId="0" fontId="30" fillId="0" borderId="39" xfId="0" applyFont="1" applyFill="1" applyBorder="1" applyAlignment="1">
      <alignment horizontal="left" vertical="top" wrapText="1"/>
    </xf>
    <xf numFmtId="0" fontId="29" fillId="50" borderId="17" xfId="0" applyFont="1" applyFill="1" applyBorder="1" applyAlignment="1">
      <alignment horizontal="center" vertical="center" wrapText="1"/>
    </xf>
    <xf numFmtId="0" fontId="29" fillId="50" borderId="18" xfId="0" applyFont="1" applyFill="1" applyBorder="1" applyAlignment="1">
      <alignment horizontal="center" vertical="center" wrapText="1"/>
    </xf>
    <xf numFmtId="0" fontId="33" fillId="0" borderId="40" xfId="0" applyFont="1" applyFill="1" applyBorder="1" applyAlignment="1">
      <alignment horizontal="left" vertical="top" wrapText="1"/>
    </xf>
    <xf numFmtId="0" fontId="33" fillId="0" borderId="27" xfId="0" applyFont="1" applyFill="1" applyBorder="1" applyAlignment="1">
      <alignment horizontal="left" vertical="top" wrapText="1"/>
    </xf>
    <xf numFmtId="0" fontId="33" fillId="0" borderId="39" xfId="0" applyFont="1" applyFill="1" applyBorder="1" applyAlignment="1">
      <alignment horizontal="left" vertical="top" wrapText="1"/>
    </xf>
    <xf numFmtId="0" fontId="112" fillId="0" borderId="0" xfId="0" applyFont="1" applyFill="1" applyBorder="1" applyAlignment="1">
      <alignment horizontal="left" vertical="center" wrapText="1"/>
    </xf>
    <xf numFmtId="4" fontId="30" fillId="0" borderId="22" xfId="339" applyNumberFormat="1" applyFont="1" applyFill="1" applyBorder="1" applyAlignment="1">
      <alignment horizontal="center" vertical="center" wrapText="1"/>
    </xf>
    <xf numFmtId="4" fontId="30" fillId="0" borderId="34" xfId="339" applyNumberFormat="1" applyFont="1" applyFill="1" applyBorder="1" applyAlignment="1">
      <alignment horizontal="center" vertical="center" wrapText="1"/>
    </xf>
    <xf numFmtId="4" fontId="30" fillId="0" borderId="48" xfId="339" applyNumberFormat="1" applyFont="1" applyFill="1" applyBorder="1" applyAlignment="1">
      <alignment horizontal="center" vertical="center" wrapText="1"/>
    </xf>
    <xf numFmtId="4" fontId="30" fillId="0" borderId="24" xfId="339" applyNumberFormat="1" applyFont="1" applyFill="1" applyBorder="1" applyAlignment="1">
      <alignment horizontal="center" vertical="center" wrapText="1"/>
    </xf>
    <xf numFmtId="4" fontId="30" fillId="0" borderId="36" xfId="339" applyNumberFormat="1" applyFont="1" applyFill="1" applyBorder="1" applyAlignment="1">
      <alignment horizontal="center" vertical="center" wrapText="1"/>
    </xf>
    <xf numFmtId="4" fontId="30" fillId="0" borderId="41" xfId="339" applyNumberFormat="1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 wrapText="1"/>
    </xf>
    <xf numFmtId="0" fontId="30" fillId="0" borderId="15" xfId="0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0" fontId="30" fillId="0" borderId="29" xfId="0" applyFont="1" applyFill="1" applyBorder="1" applyAlignment="1">
      <alignment horizontal="center" vertical="center" wrapText="1"/>
    </xf>
    <xf numFmtId="0" fontId="30" fillId="0" borderId="27" xfId="0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 wrapText="1"/>
    </xf>
    <xf numFmtId="0" fontId="30" fillId="0" borderId="39" xfId="0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center" vertical="center"/>
    </xf>
    <xf numFmtId="0" fontId="30" fillId="0" borderId="40" xfId="0" applyFont="1" applyFill="1" applyBorder="1" applyAlignment="1">
      <alignment horizontal="center" vertical="center"/>
    </xf>
    <xf numFmtId="0" fontId="30" fillId="0" borderId="29" xfId="0" applyFont="1" applyFill="1" applyBorder="1" applyAlignment="1">
      <alignment horizontal="center" vertical="center"/>
    </xf>
    <xf numFmtId="0" fontId="30" fillId="0" borderId="27" xfId="0" applyFont="1" applyFill="1" applyBorder="1" applyAlignment="1">
      <alignment horizontal="center" vertical="center"/>
    </xf>
    <xf numFmtId="0" fontId="30" fillId="0" borderId="26" xfId="0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center" vertical="center"/>
    </xf>
    <xf numFmtId="0" fontId="33" fillId="0" borderId="28" xfId="339" applyFont="1" applyBorder="1" applyAlignment="1">
      <alignment horizontal="center" vertical="center" wrapText="1"/>
    </xf>
    <xf numFmtId="0" fontId="33" fillId="0" borderId="30" xfId="339" applyFont="1" applyBorder="1" applyAlignment="1">
      <alignment horizontal="center" vertical="center" wrapText="1"/>
    </xf>
    <xf numFmtId="0" fontId="33" fillId="0" borderId="29" xfId="339" applyFont="1" applyBorder="1" applyAlignment="1">
      <alignment horizontal="center" vertical="center" wrapText="1"/>
    </xf>
    <xf numFmtId="0" fontId="33" fillId="0" borderId="0" xfId="339" applyFont="1" applyBorder="1" applyAlignment="1">
      <alignment horizontal="center" vertical="center" wrapText="1"/>
    </xf>
    <xf numFmtId="0" fontId="33" fillId="0" borderId="26" xfId="339" applyFont="1" applyBorder="1" applyAlignment="1">
      <alignment horizontal="center" vertical="center" wrapText="1"/>
    </xf>
    <xf numFmtId="0" fontId="33" fillId="0" borderId="25" xfId="339" applyFont="1" applyBorder="1" applyAlignment="1">
      <alignment horizontal="center" vertical="center" wrapText="1"/>
    </xf>
    <xf numFmtId="4" fontId="30" fillId="0" borderId="17" xfId="339" applyNumberFormat="1" applyFont="1" applyFill="1" applyBorder="1" applyAlignment="1">
      <alignment horizontal="center" vertical="center" wrapText="1"/>
    </xf>
    <xf numFmtId="4" fontId="30" fillId="0" borderId="15" xfId="339" applyNumberFormat="1" applyFont="1" applyFill="1" applyBorder="1" applyAlignment="1">
      <alignment horizontal="center" vertical="center" wrapText="1"/>
    </xf>
    <xf numFmtId="4" fontId="30" fillId="0" borderId="18" xfId="339" applyNumberFormat="1" applyFont="1" applyFill="1" applyBorder="1" applyAlignment="1">
      <alignment horizontal="center" vertical="center" wrapText="1"/>
    </xf>
    <xf numFmtId="4" fontId="30" fillId="0" borderId="35" xfId="339" applyNumberFormat="1" applyFont="1" applyFill="1" applyBorder="1" applyAlignment="1">
      <alignment horizontal="center" vertical="center" wrapText="1"/>
    </xf>
    <xf numFmtId="4" fontId="30" fillId="0" borderId="23" xfId="339" applyNumberFormat="1" applyFont="1" applyFill="1" applyBorder="1" applyAlignment="1">
      <alignment horizontal="center" vertical="center" wrapText="1"/>
    </xf>
    <xf numFmtId="4" fontId="30" fillId="0" borderId="42" xfId="339" applyNumberFormat="1" applyFont="1" applyFill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/>
    </xf>
    <xf numFmtId="0" fontId="30" fillId="0" borderId="17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29" fillId="50" borderId="21" xfId="0" applyFont="1" applyFill="1" applyBorder="1" applyAlignment="1">
      <alignment horizontal="left" vertical="center"/>
    </xf>
    <xf numFmtId="0" fontId="29" fillId="50" borderId="13" xfId="0" applyFont="1" applyFill="1" applyBorder="1" applyAlignment="1">
      <alignment horizontal="left" vertical="center"/>
    </xf>
    <xf numFmtId="0" fontId="29" fillId="50" borderId="19" xfId="0" applyFont="1" applyFill="1" applyBorder="1" applyAlignment="1">
      <alignment horizontal="left" vertical="center"/>
    </xf>
    <xf numFmtId="0" fontId="29" fillId="50" borderId="10" xfId="0" applyFont="1" applyFill="1" applyBorder="1" applyAlignment="1">
      <alignment horizontal="center" vertical="center"/>
    </xf>
    <xf numFmtId="0" fontId="29" fillId="64" borderId="10" xfId="0" applyFont="1" applyFill="1" applyBorder="1" applyAlignment="1">
      <alignment horizontal="center" vertical="center"/>
    </xf>
    <xf numFmtId="0" fontId="29" fillId="64" borderId="17" xfId="0" applyFont="1" applyFill="1" applyBorder="1" applyAlignment="1">
      <alignment horizontal="center" vertical="center" wrapText="1"/>
    </xf>
    <xf numFmtId="0" fontId="29" fillId="64" borderId="18" xfId="0" applyFont="1" applyFill="1" applyBorder="1" applyAlignment="1">
      <alignment horizontal="center" vertical="center" wrapText="1"/>
    </xf>
    <xf numFmtId="0" fontId="86" fillId="54" borderId="21" xfId="0" applyFont="1" applyFill="1" applyBorder="1" applyAlignment="1">
      <alignment horizontal="left" vertical="center"/>
    </xf>
    <xf numFmtId="0" fontId="86" fillId="54" borderId="13" xfId="0" applyFont="1" applyFill="1" applyBorder="1" applyAlignment="1">
      <alignment horizontal="left" vertical="center"/>
    </xf>
    <xf numFmtId="0" fontId="86" fillId="54" borderId="19" xfId="0" applyFont="1" applyFill="1" applyBorder="1" applyAlignment="1">
      <alignment horizontal="left" vertical="center"/>
    </xf>
    <xf numFmtId="0" fontId="30" fillId="0" borderId="28" xfId="0" applyFont="1" applyFill="1" applyBorder="1" applyAlignment="1">
      <alignment horizontal="left" vertical="center" wrapText="1"/>
    </xf>
    <xf numFmtId="0" fontId="30" fillId="0" borderId="30" xfId="0" applyFont="1" applyFill="1" applyBorder="1" applyAlignment="1">
      <alignment horizontal="left" vertical="center" wrapText="1"/>
    </xf>
    <xf numFmtId="0" fontId="30" fillId="0" borderId="40" xfId="0" applyFont="1" applyFill="1" applyBorder="1" applyAlignment="1">
      <alignment horizontal="left" vertical="center" wrapText="1"/>
    </xf>
    <xf numFmtId="0" fontId="30" fillId="0" borderId="29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30" fillId="0" borderId="27" xfId="0" applyFont="1" applyFill="1" applyBorder="1" applyAlignment="1">
      <alignment horizontal="left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86" fillId="54" borderId="28" xfId="0" applyFont="1" applyFill="1" applyBorder="1" applyAlignment="1">
      <alignment horizontal="center" vertical="center"/>
    </xf>
    <xf numFmtId="0" fontId="86" fillId="54" borderId="30" xfId="0" applyFont="1" applyFill="1" applyBorder="1" applyAlignment="1">
      <alignment horizontal="center" vertical="center"/>
    </xf>
    <xf numFmtId="0" fontId="86" fillId="54" borderId="40" xfId="0" applyFont="1" applyFill="1" applyBorder="1" applyAlignment="1">
      <alignment horizontal="center" vertical="center"/>
    </xf>
    <xf numFmtId="0" fontId="86" fillId="54" borderId="26" xfId="0" applyFont="1" applyFill="1" applyBorder="1" applyAlignment="1">
      <alignment horizontal="center" vertical="center"/>
    </xf>
    <xf numFmtId="0" fontId="86" fillId="54" borderId="25" xfId="0" applyFont="1" applyFill="1" applyBorder="1" applyAlignment="1">
      <alignment horizontal="center" vertical="center"/>
    </xf>
    <xf numFmtId="0" fontId="86" fillId="54" borderId="39" xfId="0" applyFont="1" applyFill="1" applyBorder="1" applyAlignment="1">
      <alignment horizontal="center" vertical="center"/>
    </xf>
    <xf numFmtId="0" fontId="110" fillId="0" borderId="26" xfId="0" applyFont="1" applyFill="1" applyBorder="1" applyAlignment="1">
      <alignment horizontal="left" vertical="center" wrapText="1"/>
    </xf>
    <xf numFmtId="0" fontId="110" fillId="0" borderId="25" xfId="0" applyFont="1" applyFill="1" applyBorder="1" applyAlignment="1">
      <alignment horizontal="left" vertical="center" wrapText="1"/>
    </xf>
    <xf numFmtId="0" fontId="110" fillId="0" borderId="39" xfId="0" applyFont="1" applyFill="1" applyBorder="1" applyAlignment="1">
      <alignment horizontal="left" vertical="center" wrapText="1"/>
    </xf>
    <xf numFmtId="0" fontId="61" fillId="0" borderId="14" xfId="0" applyFont="1" applyBorder="1" applyAlignment="1">
      <alignment horizontal="center" vertical="center"/>
    </xf>
    <xf numFmtId="0" fontId="61" fillId="0" borderId="12" xfId="0" applyFont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/>
    </xf>
    <xf numFmtId="0" fontId="30" fillId="0" borderId="26" xfId="0" applyFont="1" applyFill="1" applyBorder="1" applyAlignment="1">
      <alignment horizontal="left" vertical="center" wrapText="1"/>
    </xf>
    <xf numFmtId="0" fontId="30" fillId="0" borderId="25" xfId="0" applyFont="1" applyFill="1" applyBorder="1" applyAlignment="1">
      <alignment horizontal="left" vertical="center" wrapText="1"/>
    </xf>
    <xf numFmtId="0" fontId="30" fillId="0" borderId="39" xfId="0" applyFont="1" applyFill="1" applyBorder="1" applyAlignment="1">
      <alignment horizontal="left" vertical="center" wrapText="1"/>
    </xf>
    <xf numFmtId="0" fontId="30" fillId="0" borderId="28" xfId="0" applyFont="1" applyBorder="1" applyAlignment="1">
      <alignment horizontal="left" vertical="center" wrapText="1"/>
    </xf>
    <xf numFmtId="0" fontId="30" fillId="0" borderId="30" xfId="0" applyFont="1" applyBorder="1" applyAlignment="1">
      <alignment horizontal="left" vertical="center" wrapText="1"/>
    </xf>
    <xf numFmtId="0" fontId="30" fillId="0" borderId="40" xfId="0" applyFont="1" applyBorder="1" applyAlignment="1">
      <alignment horizontal="left" vertical="center" wrapText="1"/>
    </xf>
    <xf numFmtId="0" fontId="30" fillId="0" borderId="29" xfId="0" applyFont="1" applyBorder="1" applyAlignment="1">
      <alignment horizontal="left" vertical="center" wrapText="1"/>
    </xf>
    <xf numFmtId="0" fontId="30" fillId="0" borderId="0" xfId="0" applyFont="1" applyBorder="1" applyAlignment="1">
      <alignment horizontal="left" vertical="center" wrapText="1"/>
    </xf>
    <xf numFmtId="0" fontId="30" fillId="0" borderId="27" xfId="0" applyFont="1" applyBorder="1" applyAlignment="1">
      <alignment horizontal="left" vertical="center" wrapText="1"/>
    </xf>
    <xf numFmtId="0" fontId="30" fillId="0" borderId="26" xfId="0" applyFont="1" applyBorder="1" applyAlignment="1">
      <alignment horizontal="left" vertical="center" wrapText="1"/>
    </xf>
    <xf numFmtId="0" fontId="30" fillId="0" borderId="25" xfId="0" applyFont="1" applyBorder="1" applyAlignment="1">
      <alignment horizontal="left" vertical="center" wrapText="1"/>
    </xf>
    <xf numFmtId="0" fontId="30" fillId="0" borderId="39" xfId="0" applyFont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 vertical="top" wrapText="1"/>
    </xf>
    <xf numFmtId="0" fontId="65" fillId="54" borderId="21" xfId="0" applyFont="1" applyFill="1" applyBorder="1" applyAlignment="1">
      <alignment horizontal="center" vertical="center" wrapText="1"/>
    </xf>
    <xf numFmtId="0" fontId="65" fillId="50" borderId="13" xfId="0" applyFont="1" applyFill="1" applyBorder="1" applyAlignment="1">
      <alignment horizontal="center" vertical="center" wrapText="1"/>
    </xf>
    <xf numFmtId="0" fontId="65" fillId="54" borderId="19" xfId="0" applyFont="1" applyFill="1" applyBorder="1" applyAlignment="1">
      <alignment horizontal="center" vertical="center" wrapText="1"/>
    </xf>
    <xf numFmtId="3" fontId="33" fillId="0" borderId="28" xfId="0" applyNumberFormat="1" applyFont="1" applyFill="1" applyBorder="1" applyAlignment="1">
      <alignment horizontal="center" vertical="center"/>
    </xf>
    <xf numFmtId="3" fontId="33" fillId="0" borderId="40" xfId="0" applyNumberFormat="1" applyFont="1" applyFill="1" applyBorder="1" applyAlignment="1">
      <alignment horizontal="center" vertical="center"/>
    </xf>
    <xf numFmtId="3" fontId="33" fillId="0" borderId="29" xfId="0" applyNumberFormat="1" applyFont="1" applyFill="1" applyBorder="1" applyAlignment="1">
      <alignment horizontal="center" vertical="center"/>
    </xf>
    <xf numFmtId="3" fontId="33" fillId="0" borderId="27" xfId="0" applyNumberFormat="1" applyFont="1" applyFill="1" applyBorder="1" applyAlignment="1">
      <alignment horizontal="center" vertical="center"/>
    </xf>
    <xf numFmtId="3" fontId="33" fillId="0" borderId="26" xfId="0" applyNumberFormat="1" applyFont="1" applyFill="1" applyBorder="1" applyAlignment="1">
      <alignment horizontal="center" vertical="center"/>
    </xf>
    <xf numFmtId="3" fontId="33" fillId="0" borderId="39" xfId="0" applyNumberFormat="1" applyFont="1" applyFill="1" applyBorder="1" applyAlignment="1">
      <alignment horizontal="center" vertical="center"/>
    </xf>
    <xf numFmtId="3" fontId="30" fillId="0" borderId="28" xfId="0" applyNumberFormat="1" applyFont="1" applyFill="1" applyBorder="1" applyAlignment="1">
      <alignment horizontal="center" vertical="center"/>
    </xf>
    <xf numFmtId="3" fontId="30" fillId="0" borderId="30" xfId="0" applyNumberFormat="1" applyFont="1" applyFill="1" applyBorder="1" applyAlignment="1">
      <alignment horizontal="center" vertical="center"/>
    </xf>
    <xf numFmtId="3" fontId="30" fillId="0" borderId="26" xfId="0" applyNumberFormat="1" applyFont="1" applyFill="1" applyBorder="1" applyAlignment="1">
      <alignment horizontal="center" vertical="center"/>
    </xf>
    <xf numFmtId="3" fontId="30" fillId="0" borderId="25" xfId="0" applyNumberFormat="1" applyFont="1" applyFill="1" applyBorder="1" applyAlignment="1">
      <alignment horizontal="center" vertical="center"/>
    </xf>
    <xf numFmtId="0" fontId="33" fillId="0" borderId="17" xfId="339" applyFont="1" applyBorder="1" applyAlignment="1">
      <alignment horizontal="center" vertical="center" wrapText="1"/>
    </xf>
    <xf numFmtId="0" fontId="33" fillId="0" borderId="15" xfId="339" applyFont="1" applyBorder="1" applyAlignment="1">
      <alignment horizontal="center" vertical="center" wrapText="1"/>
    </xf>
    <xf numFmtId="0" fontId="33" fillId="0" borderId="18" xfId="339" applyFont="1" applyBorder="1" applyAlignment="1">
      <alignment horizontal="center" vertical="center" wrapText="1"/>
    </xf>
    <xf numFmtId="0" fontId="33" fillId="0" borderId="10" xfId="339" applyFont="1" applyBorder="1" applyAlignment="1">
      <alignment horizontal="center" vertical="center" wrapText="1"/>
    </xf>
    <xf numFmtId="3" fontId="30" fillId="0" borderId="40" xfId="0" applyNumberFormat="1" applyFont="1" applyFill="1" applyBorder="1" applyAlignment="1">
      <alignment horizontal="center" vertical="center"/>
    </xf>
    <xf numFmtId="3" fontId="30" fillId="0" borderId="39" xfId="0" applyNumberFormat="1" applyFont="1" applyFill="1" applyBorder="1" applyAlignment="1">
      <alignment horizontal="center" vertical="center"/>
    </xf>
    <xf numFmtId="3" fontId="33" fillId="0" borderId="17" xfId="339" applyNumberFormat="1" applyFont="1" applyFill="1" applyBorder="1" applyAlignment="1">
      <alignment horizontal="center" vertical="center" wrapText="1"/>
    </xf>
    <xf numFmtId="3" fontId="33" fillId="0" borderId="15" xfId="339" applyNumberFormat="1" applyFont="1" applyFill="1" applyBorder="1" applyAlignment="1">
      <alignment horizontal="center" vertical="center" wrapText="1"/>
    </xf>
    <xf numFmtId="3" fontId="33" fillId="0" borderId="18" xfId="339" applyNumberFormat="1" applyFont="1" applyFill="1" applyBorder="1" applyAlignment="1">
      <alignment horizontal="center" vertical="center" wrapText="1"/>
    </xf>
    <xf numFmtId="0" fontId="29" fillId="54" borderId="21" xfId="0" applyFont="1" applyFill="1" applyBorder="1" applyAlignment="1">
      <alignment horizontal="left" vertical="center" wrapText="1"/>
    </xf>
    <xf numFmtId="0" fontId="29" fillId="54" borderId="13" xfId="0" applyFont="1" applyFill="1" applyBorder="1" applyAlignment="1">
      <alignment horizontal="left" vertical="center" wrapText="1"/>
    </xf>
    <xf numFmtId="0" fontId="29" fillId="54" borderId="19" xfId="0" applyFont="1" applyFill="1" applyBorder="1" applyAlignment="1">
      <alignment horizontal="left" vertical="center" wrapText="1"/>
    </xf>
    <xf numFmtId="2" fontId="29" fillId="0" borderId="17" xfId="166" applyNumberFormat="1" applyFont="1" applyFill="1" applyBorder="1" applyAlignment="1">
      <alignment horizontal="center" vertical="center" wrapText="1"/>
    </xf>
    <xf numFmtId="2" fontId="29" fillId="0" borderId="15" xfId="166" applyNumberFormat="1" applyFont="1" applyFill="1" applyBorder="1" applyAlignment="1">
      <alignment horizontal="center" vertical="center" wrapText="1"/>
    </xf>
    <xf numFmtId="2" fontId="29" fillId="0" borderId="18" xfId="166" applyNumberFormat="1" applyFont="1" applyFill="1" applyBorder="1" applyAlignment="1">
      <alignment horizontal="center" vertical="center" wrapText="1"/>
    </xf>
    <xf numFmtId="0" fontId="65" fillId="62" borderId="28" xfId="318" applyFont="1" applyFill="1" applyBorder="1" applyAlignment="1" applyProtection="1">
      <alignment horizontal="center" vertical="center" wrapText="1"/>
      <protection hidden="1"/>
    </xf>
    <xf numFmtId="0" fontId="65" fillId="62" borderId="30" xfId="318" applyFont="1" applyFill="1" applyBorder="1" applyAlignment="1" applyProtection="1">
      <alignment horizontal="center" vertical="center" wrapText="1"/>
      <protection hidden="1"/>
    </xf>
    <xf numFmtId="0" fontId="65" fillId="62" borderId="40" xfId="318" applyFont="1" applyFill="1" applyBorder="1" applyAlignment="1" applyProtection="1">
      <alignment horizontal="center" vertical="center" wrapText="1"/>
      <protection hidden="1"/>
    </xf>
    <xf numFmtId="0" fontId="30" fillId="0" borderId="10" xfId="0" applyFont="1" applyFill="1" applyBorder="1" applyAlignment="1">
      <alignment horizontal="center" vertical="center" wrapText="1"/>
    </xf>
    <xf numFmtId="0" fontId="61" fillId="0" borderId="28" xfId="0" applyFont="1" applyBorder="1" applyAlignment="1">
      <alignment horizontal="center" vertical="center" wrapText="1"/>
    </xf>
    <xf numFmtId="0" fontId="61" fillId="0" borderId="40" xfId="0" applyFont="1" applyBorder="1" applyAlignment="1">
      <alignment horizontal="center" vertical="center" wrapText="1"/>
    </xf>
    <xf numFmtId="0" fontId="61" fillId="0" borderId="29" xfId="0" applyFont="1" applyBorder="1" applyAlignment="1">
      <alignment horizontal="center" vertical="center" wrapText="1"/>
    </xf>
    <xf numFmtId="0" fontId="61" fillId="0" borderId="27" xfId="0" applyFont="1" applyBorder="1" applyAlignment="1">
      <alignment horizontal="center" vertical="center" wrapText="1"/>
    </xf>
    <xf numFmtId="0" fontId="61" fillId="0" borderId="26" xfId="0" applyFont="1" applyBorder="1" applyAlignment="1">
      <alignment horizontal="center" vertical="center" wrapText="1"/>
    </xf>
    <xf numFmtId="0" fontId="61" fillId="0" borderId="39" xfId="0" applyFont="1" applyBorder="1" applyAlignment="1">
      <alignment horizontal="center" vertical="center" wrapText="1"/>
    </xf>
    <xf numFmtId="0" fontId="30" fillId="0" borderId="40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30" fillId="0" borderId="39" xfId="0" applyFont="1" applyBorder="1" applyAlignment="1">
      <alignment horizontal="center" vertical="center" wrapText="1"/>
    </xf>
    <xf numFmtId="0" fontId="35" fillId="0" borderId="25" xfId="340" applyFont="1" applyBorder="1" applyAlignment="1" applyProtection="1">
      <alignment horizontal="center"/>
      <protection hidden="1"/>
    </xf>
    <xf numFmtId="0" fontId="29" fillId="54" borderId="15" xfId="0" applyFont="1" applyFill="1" applyBorder="1" applyAlignment="1">
      <alignment horizontal="center" vertical="center" wrapText="1"/>
    </xf>
    <xf numFmtId="0" fontId="29" fillId="55" borderId="21" xfId="0" applyFont="1" applyFill="1" applyBorder="1" applyAlignment="1">
      <alignment horizontal="center" vertical="center"/>
    </xf>
    <xf numFmtId="0" fontId="29" fillId="49" borderId="19" xfId="0" applyFont="1" applyFill="1" applyBorder="1" applyAlignment="1">
      <alignment horizontal="center" vertical="center"/>
    </xf>
    <xf numFmtId="0" fontId="29" fillId="64" borderId="21" xfId="0" applyFont="1" applyFill="1" applyBorder="1" applyAlignment="1">
      <alignment horizontal="center" vertical="center"/>
    </xf>
    <xf numFmtId="0" fontId="29" fillId="64" borderId="13" xfId="0" applyFont="1" applyFill="1" applyBorder="1" applyAlignment="1">
      <alignment horizontal="center" vertical="center"/>
    </xf>
    <xf numFmtId="0" fontId="30" fillId="0" borderId="24" xfId="0" applyFont="1" applyBorder="1" applyAlignment="1">
      <alignment horizontal="center" vertical="center" wrapText="1"/>
    </xf>
    <xf numFmtId="0" fontId="30" fillId="0" borderId="4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48" xfId="0" applyFont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center" vertical="center"/>
    </xf>
    <xf numFmtId="0" fontId="29" fillId="50" borderId="21" xfId="288" applyFont="1" applyFill="1" applyBorder="1" applyAlignment="1">
      <alignment horizontal="center" vertical="center"/>
    </xf>
    <xf numFmtId="0" fontId="29" fillId="50" borderId="13" xfId="288" applyFont="1" applyFill="1" applyBorder="1" applyAlignment="1">
      <alignment horizontal="center" vertical="center"/>
    </xf>
    <xf numFmtId="0" fontId="29" fillId="50" borderId="19" xfId="288" applyFont="1" applyFill="1" applyBorder="1" applyAlignment="1">
      <alignment horizontal="center" vertical="center"/>
    </xf>
    <xf numFmtId="0" fontId="29" fillId="50" borderId="29" xfId="0" applyFont="1" applyFill="1" applyBorder="1" applyAlignment="1">
      <alignment horizontal="center" vertical="center" wrapText="1"/>
    </xf>
    <xf numFmtId="0" fontId="29" fillId="50" borderId="27" xfId="0" applyFont="1" applyFill="1" applyBorder="1" applyAlignment="1">
      <alignment horizontal="center" vertical="center" wrapText="1"/>
    </xf>
    <xf numFmtId="0" fontId="61" fillId="0" borderId="10" xfId="0" applyFont="1" applyBorder="1" applyAlignment="1">
      <alignment horizontal="center" vertical="center" wrapText="1"/>
    </xf>
    <xf numFmtId="1" fontId="30" fillId="0" borderId="10" xfId="0" applyNumberFormat="1" applyFont="1" applyFill="1" applyBorder="1" applyAlignment="1">
      <alignment horizontal="center" vertical="center" wrapText="1"/>
    </xf>
    <xf numFmtId="1" fontId="30" fillId="0" borderId="21" xfId="0" applyNumberFormat="1" applyFont="1" applyFill="1" applyBorder="1" applyAlignment="1">
      <alignment horizontal="center" vertical="center" wrapText="1"/>
    </xf>
    <xf numFmtId="166" fontId="30" fillId="0" borderId="10" xfId="0" applyNumberFormat="1" applyFont="1" applyFill="1" applyBorder="1" applyAlignment="1">
      <alignment horizontal="center" vertical="center" wrapText="1"/>
    </xf>
    <xf numFmtId="0" fontId="29" fillId="0" borderId="10" xfId="288" applyFont="1" applyFill="1" applyBorder="1" applyAlignment="1">
      <alignment horizontal="center" vertical="center" wrapText="1"/>
    </xf>
    <xf numFmtId="0" fontId="29" fillId="54" borderId="64" xfId="0" applyFont="1" applyFill="1" applyBorder="1" applyAlignment="1">
      <alignment horizontal="center" vertical="center" wrapText="1"/>
    </xf>
    <xf numFmtId="0" fontId="29" fillId="55" borderId="55" xfId="0" applyFont="1" applyFill="1" applyBorder="1" applyAlignment="1">
      <alignment horizontal="center" vertical="center" wrapText="1"/>
    </xf>
    <xf numFmtId="0" fontId="29" fillId="55" borderId="25" xfId="0" applyFont="1" applyFill="1" applyBorder="1" applyAlignment="1">
      <alignment horizontal="center" vertical="center" wrapText="1"/>
    </xf>
    <xf numFmtId="0" fontId="29" fillId="55" borderId="39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1" fontId="33" fillId="0" borderId="22" xfId="0" applyNumberFormat="1" applyFont="1" applyFill="1" applyBorder="1" applyAlignment="1">
      <alignment horizontal="center" vertical="center"/>
    </xf>
    <xf numFmtId="1" fontId="33" fillId="0" borderId="48" xfId="0" applyNumberFormat="1" applyFont="1" applyFill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/>
    </xf>
    <xf numFmtId="1" fontId="33" fillId="0" borderId="42" xfId="0" applyNumberFormat="1" applyFont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 wrapText="1"/>
    </xf>
    <xf numFmtId="1" fontId="33" fillId="0" borderId="42" xfId="0" applyNumberFormat="1" applyFont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3" fontId="3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70" fillId="62" borderId="21" xfId="0" applyFont="1" applyFill="1" applyBorder="1" applyAlignment="1">
      <alignment horizontal="center" vertical="center" wrapText="1"/>
    </xf>
    <xf numFmtId="0" fontId="70" fillId="62" borderId="13" xfId="0" applyFont="1" applyFill="1" applyBorder="1" applyAlignment="1">
      <alignment horizontal="center" vertical="center" wrapText="1"/>
    </xf>
    <xf numFmtId="0" fontId="70" fillId="62" borderId="19" xfId="0" applyFont="1" applyFill="1" applyBorder="1" applyAlignment="1">
      <alignment horizontal="center" vertical="center" wrapText="1"/>
    </xf>
    <xf numFmtId="0" fontId="92" fillId="62" borderId="56" xfId="0" applyFont="1" applyFill="1" applyBorder="1" applyAlignment="1">
      <alignment horizontal="center" vertical="center" wrapText="1"/>
    </xf>
    <xf numFmtId="0" fontId="92" fillId="62" borderId="33" xfId="0" applyFont="1" applyFill="1" applyBorder="1" applyAlignment="1">
      <alignment horizontal="center" vertical="center" wrapText="1"/>
    </xf>
    <xf numFmtId="0" fontId="92" fillId="62" borderId="57" xfId="0" applyFont="1" applyFill="1" applyBorder="1" applyAlignment="1">
      <alignment horizontal="center" vertical="center" wrapText="1"/>
    </xf>
    <xf numFmtId="0" fontId="31" fillId="62" borderId="28" xfId="0" applyFont="1" applyFill="1" applyBorder="1" applyAlignment="1">
      <alignment horizontal="left" vertical="center" wrapText="1"/>
    </xf>
    <xf numFmtId="0" fontId="31" fillId="62" borderId="58" xfId="0" applyFont="1" applyFill="1" applyBorder="1" applyAlignment="1">
      <alignment horizontal="left" vertical="center" wrapText="1"/>
    </xf>
    <xf numFmtId="0" fontId="31" fillId="62" borderId="29" xfId="0" applyFont="1" applyFill="1" applyBorder="1" applyAlignment="1">
      <alignment horizontal="left" vertical="center" wrapText="1"/>
    </xf>
    <xf numFmtId="0" fontId="31" fillId="62" borderId="59" xfId="0" applyFont="1" applyFill="1" applyBorder="1" applyAlignment="1">
      <alignment horizontal="left" vertical="center" wrapText="1"/>
    </xf>
    <xf numFmtId="0" fontId="31" fillId="62" borderId="32" xfId="0" applyFont="1" applyFill="1" applyBorder="1" applyAlignment="1">
      <alignment horizontal="left" vertical="center" wrapText="1"/>
    </xf>
    <xf numFmtId="0" fontId="31" fillId="62" borderId="60" xfId="0" applyFont="1" applyFill="1" applyBorder="1" applyAlignment="1">
      <alignment horizontal="left" vertical="center" wrapText="1"/>
    </xf>
    <xf numFmtId="0" fontId="31" fillId="62" borderId="61" xfId="0" applyFont="1" applyFill="1" applyBorder="1" applyAlignment="1">
      <alignment horizontal="center" vertical="center" wrapText="1"/>
    </xf>
    <xf numFmtId="0" fontId="31" fillId="62" borderId="62" xfId="0" applyFont="1" applyFill="1" applyBorder="1" applyAlignment="1">
      <alignment horizontal="center" vertical="center" wrapText="1"/>
    </xf>
    <xf numFmtId="0" fontId="31" fillId="62" borderId="63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1" fillId="62" borderId="28" xfId="0" applyFont="1" applyFill="1" applyBorder="1" applyAlignment="1">
      <alignment horizontal="center" vertical="center" wrapText="1"/>
    </xf>
    <xf numFmtId="0" fontId="31" fillId="62" borderId="30" xfId="0" applyFont="1" applyFill="1" applyBorder="1" applyAlignment="1">
      <alignment horizontal="center" vertical="center" wrapText="1"/>
    </xf>
    <xf numFmtId="0" fontId="31" fillId="62" borderId="58" xfId="0" applyFont="1" applyFill="1" applyBorder="1" applyAlignment="1">
      <alignment horizontal="center" vertical="center" wrapText="1"/>
    </xf>
    <xf numFmtId="0" fontId="31" fillId="62" borderId="29" xfId="0" applyFont="1" applyFill="1" applyBorder="1" applyAlignment="1">
      <alignment horizontal="center" vertical="center" wrapText="1"/>
    </xf>
    <xf numFmtId="0" fontId="31" fillId="62" borderId="0" xfId="0" applyFont="1" applyFill="1" applyBorder="1" applyAlignment="1">
      <alignment horizontal="center" vertical="center" wrapText="1"/>
    </xf>
    <xf numFmtId="0" fontId="31" fillId="62" borderId="59" xfId="0" applyFont="1" applyFill="1" applyBorder="1" applyAlignment="1">
      <alignment horizontal="center" vertical="center" wrapText="1"/>
    </xf>
    <xf numFmtId="0" fontId="70" fillId="62" borderId="29" xfId="318" applyFont="1" applyFill="1" applyBorder="1" applyAlignment="1" applyProtection="1">
      <alignment horizontal="left" vertical="center" wrapText="1"/>
      <protection hidden="1"/>
    </xf>
    <xf numFmtId="0" fontId="70" fillId="62" borderId="0" xfId="318" applyFont="1" applyFill="1" applyBorder="1" applyAlignment="1" applyProtection="1">
      <alignment horizontal="left" vertical="center" wrapText="1"/>
      <protection hidden="1"/>
    </xf>
    <xf numFmtId="0" fontId="31" fillId="62" borderId="10" xfId="0" applyFont="1" applyFill="1" applyBorder="1" applyAlignment="1">
      <alignment horizontal="center" vertical="center" wrapText="1"/>
    </xf>
    <xf numFmtId="0" fontId="31" fillId="62" borderId="18" xfId="0" applyFont="1" applyFill="1" applyBorder="1" applyAlignment="1">
      <alignment horizontal="center" vertical="center" wrapText="1"/>
    </xf>
    <xf numFmtId="0" fontId="29" fillId="55" borderId="26" xfId="0" applyFont="1" applyFill="1" applyBorder="1" applyAlignment="1">
      <alignment horizontal="center" vertical="center"/>
    </xf>
    <xf numFmtId="0" fontId="29" fillId="55" borderId="25" xfId="0" applyFont="1" applyFill="1" applyBorder="1" applyAlignment="1">
      <alignment horizontal="center" vertical="center"/>
    </xf>
    <xf numFmtId="0" fontId="70" fillId="62" borderId="10" xfId="0" applyFont="1" applyFill="1" applyBorder="1" applyAlignment="1">
      <alignment horizontal="center" vertical="center" wrapText="1"/>
    </xf>
    <xf numFmtId="0" fontId="112" fillId="50" borderId="10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/>
    </xf>
    <xf numFmtId="1" fontId="33" fillId="0" borderId="10" xfId="0" applyNumberFormat="1" applyFont="1" applyFill="1" applyBorder="1" applyAlignment="1">
      <alignment horizontal="center" vertical="center" wrapText="1"/>
    </xf>
    <xf numFmtId="3" fontId="30" fillId="0" borderId="10" xfId="0" applyNumberFormat="1" applyFont="1" applyFill="1" applyBorder="1" applyAlignment="1">
      <alignment horizontal="center" vertical="center"/>
    </xf>
    <xf numFmtId="0" fontId="30" fillId="0" borderId="10" xfId="288" applyFont="1" applyFill="1" applyBorder="1" applyAlignment="1">
      <alignment horizontal="center" vertical="center" wrapText="1"/>
    </xf>
    <xf numFmtId="0" fontId="126" fillId="58" borderId="0" xfId="288" applyFont="1" applyFill="1" applyAlignment="1">
      <alignment horizontal="center" vertical="center" wrapText="1"/>
    </xf>
    <xf numFmtId="0" fontId="126" fillId="58" borderId="21" xfId="288" applyFont="1" applyFill="1" applyBorder="1" applyAlignment="1">
      <alignment horizontal="center" vertical="center" wrapText="1"/>
    </xf>
    <xf numFmtId="0" fontId="126" fillId="58" borderId="13" xfId="288" applyFont="1" applyFill="1" applyBorder="1" applyAlignment="1">
      <alignment horizontal="center" vertical="center" wrapText="1"/>
    </xf>
    <xf numFmtId="0" fontId="126" fillId="58" borderId="19" xfId="288" applyFont="1" applyFill="1" applyBorder="1" applyAlignment="1">
      <alignment horizontal="center" vertical="center" wrapText="1"/>
    </xf>
    <xf numFmtId="0" fontId="122" fillId="58" borderId="21" xfId="0" applyFont="1" applyFill="1" applyBorder="1" applyAlignment="1">
      <alignment horizontal="center" vertical="center" wrapText="1"/>
    </xf>
    <xf numFmtId="0" fontId="122" fillId="58" borderId="19" xfId="0" applyFont="1" applyFill="1" applyBorder="1" applyAlignment="1">
      <alignment horizontal="center" vertical="center" wrapText="1"/>
    </xf>
    <xf numFmtId="0" fontId="33" fillId="0" borderId="52" xfId="0" applyFont="1" applyBorder="1" applyAlignment="1">
      <alignment horizontal="left" vertical="center"/>
    </xf>
    <xf numFmtId="0" fontId="33" fillId="0" borderId="13" xfId="0" applyFont="1" applyBorder="1" applyAlignment="1">
      <alignment horizontal="left" vertical="center"/>
    </xf>
    <xf numFmtId="0" fontId="33" fillId="0" borderId="19" xfId="0" applyFont="1" applyBorder="1" applyAlignment="1">
      <alignment horizontal="left" vertical="center"/>
    </xf>
    <xf numFmtId="0" fontId="29" fillId="0" borderId="10" xfId="0" applyFont="1" applyBorder="1" applyAlignment="1">
      <alignment horizontal="center" vertical="center" wrapText="1"/>
    </xf>
    <xf numFmtId="3" fontId="33" fillId="0" borderId="21" xfId="0" applyNumberFormat="1" applyFont="1" applyFill="1" applyBorder="1" applyAlignment="1">
      <alignment horizontal="center" vertical="center"/>
    </xf>
    <xf numFmtId="0" fontId="29" fillId="0" borderId="17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33" fillId="0" borderId="64" xfId="0" applyFont="1" applyBorder="1" applyAlignment="1">
      <alignment horizontal="left" vertical="center"/>
    </xf>
    <xf numFmtId="0" fontId="33" fillId="0" borderId="10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 wrapText="1"/>
    </xf>
    <xf numFmtId="0" fontId="61" fillId="48" borderId="0" xfId="0" applyFont="1" applyFill="1" applyBorder="1" applyAlignment="1">
      <alignment horizontal="center" vertical="center" wrapText="1"/>
    </xf>
    <xf numFmtId="0" fontId="61" fillId="48" borderId="0" xfId="0" applyFont="1" applyFill="1" applyBorder="1" applyAlignment="1">
      <alignment horizontal="center" vertical="center"/>
    </xf>
    <xf numFmtId="0" fontId="29" fillId="50" borderId="28" xfId="0" applyFont="1" applyFill="1" applyBorder="1" applyAlignment="1">
      <alignment horizontal="center" vertical="center" wrapText="1"/>
    </xf>
    <xf numFmtId="0" fontId="29" fillId="50" borderId="40" xfId="0" applyFont="1" applyFill="1" applyBorder="1" applyAlignment="1">
      <alignment horizontal="center" vertical="center" wrapText="1"/>
    </xf>
    <xf numFmtId="2" fontId="33" fillId="0" borderId="23" xfId="0" applyNumberFormat="1" applyFont="1" applyBorder="1" applyAlignment="1">
      <alignment horizontal="center" vertical="center"/>
    </xf>
    <xf numFmtId="2" fontId="33" fillId="0" borderId="42" xfId="0" applyNumberFormat="1" applyFont="1" applyBorder="1" applyAlignment="1">
      <alignment horizontal="center" vertical="center"/>
    </xf>
    <xf numFmtId="2" fontId="33" fillId="0" borderId="23" xfId="0" applyNumberFormat="1" applyFont="1" applyBorder="1" applyAlignment="1">
      <alignment horizontal="center" vertical="center" wrapText="1"/>
    </xf>
    <xf numFmtId="2" fontId="33" fillId="0" borderId="42" xfId="0" applyNumberFormat="1" applyFont="1" applyBorder="1" applyAlignment="1">
      <alignment horizontal="center" vertical="center" wrapText="1"/>
    </xf>
    <xf numFmtId="2" fontId="33" fillId="0" borderId="24" xfId="0" applyNumberFormat="1" applyFont="1" applyBorder="1" applyAlignment="1">
      <alignment horizontal="center" vertical="center" wrapText="1"/>
    </xf>
    <xf numFmtId="2" fontId="33" fillId="0" borderId="41" xfId="0" applyNumberFormat="1" applyFont="1" applyBorder="1" applyAlignment="1">
      <alignment horizontal="center" vertical="center" wrapText="1"/>
    </xf>
    <xf numFmtId="2" fontId="33" fillId="0" borderId="22" xfId="0" applyNumberFormat="1" applyFont="1" applyFill="1" applyBorder="1" applyAlignment="1">
      <alignment horizontal="center" vertical="center"/>
    </xf>
    <xf numFmtId="2" fontId="33" fillId="0" borderId="48" xfId="0" applyNumberFormat="1" applyFont="1" applyFill="1" applyBorder="1" applyAlignment="1">
      <alignment horizontal="center" vertical="center"/>
    </xf>
    <xf numFmtId="0" fontId="29" fillId="50" borderId="17" xfId="0" applyFont="1" applyFill="1" applyBorder="1" applyAlignment="1">
      <alignment horizontal="center" vertical="center"/>
    </xf>
    <xf numFmtId="0" fontId="29" fillId="50" borderId="15" xfId="0" applyFont="1" applyFill="1" applyBorder="1" applyAlignment="1">
      <alignment horizontal="center" vertical="center"/>
    </xf>
    <xf numFmtId="0" fontId="29" fillId="50" borderId="18" xfId="0" applyFont="1" applyFill="1" applyBorder="1" applyAlignment="1">
      <alignment horizontal="center" vertical="center"/>
    </xf>
    <xf numFmtId="0" fontId="65" fillId="50" borderId="64" xfId="0" applyFont="1" applyFill="1" applyBorder="1" applyAlignment="1">
      <alignment horizontal="center" vertical="center" wrapText="1"/>
    </xf>
    <xf numFmtId="0" fontId="65" fillId="50" borderId="10" xfId="0" applyFont="1" applyFill="1" applyBorder="1" applyAlignment="1">
      <alignment horizontal="center" vertical="center" wrapText="1"/>
    </xf>
    <xf numFmtId="0" fontId="70" fillId="0" borderId="53" xfId="0" applyFont="1" applyFill="1" applyBorder="1" applyAlignment="1">
      <alignment horizontal="center" vertical="center" wrapText="1"/>
    </xf>
    <xf numFmtId="0" fontId="70" fillId="0" borderId="40" xfId="0" applyFont="1" applyFill="1" applyBorder="1" applyAlignment="1">
      <alignment horizontal="center" vertical="center" wrapText="1"/>
    </xf>
    <xf numFmtId="0" fontId="70" fillId="0" borderId="54" xfId="0" applyFont="1" applyFill="1" applyBorder="1" applyAlignment="1">
      <alignment horizontal="center" vertical="center" wrapText="1"/>
    </xf>
    <xf numFmtId="0" fontId="70" fillId="0" borderId="27" xfId="0" applyFont="1" applyFill="1" applyBorder="1" applyAlignment="1">
      <alignment horizontal="center" vertical="center" wrapText="1"/>
    </xf>
    <xf numFmtId="0" fontId="70" fillId="0" borderId="55" xfId="0" applyFont="1" applyFill="1" applyBorder="1" applyAlignment="1">
      <alignment horizontal="center" vertical="center" wrapText="1"/>
    </xf>
    <xf numFmtId="0" fontId="70" fillId="0" borderId="39" xfId="0" applyFont="1" applyFill="1" applyBorder="1" applyAlignment="1">
      <alignment horizontal="center" vertical="center" wrapText="1"/>
    </xf>
    <xf numFmtId="0" fontId="31" fillId="0" borderId="28" xfId="0" applyFont="1" applyFill="1" applyBorder="1" applyAlignment="1">
      <alignment horizontal="center" vertical="top" wrapText="1"/>
    </xf>
    <xf numFmtId="0" fontId="31" fillId="0" borderId="40" xfId="0" applyFont="1" applyFill="1" applyBorder="1" applyAlignment="1">
      <alignment horizontal="center" vertical="top" wrapText="1"/>
    </xf>
    <xf numFmtId="0" fontId="31" fillId="0" borderId="29" xfId="0" applyFont="1" applyFill="1" applyBorder="1" applyAlignment="1">
      <alignment horizontal="center" vertical="top" wrapText="1"/>
    </xf>
    <xf numFmtId="0" fontId="31" fillId="0" borderId="27" xfId="0" applyFont="1" applyFill="1" applyBorder="1" applyAlignment="1">
      <alignment horizontal="center" vertical="top" wrapText="1"/>
    </xf>
    <xf numFmtId="0" fontId="31" fillId="0" borderId="26" xfId="0" applyFont="1" applyFill="1" applyBorder="1" applyAlignment="1">
      <alignment horizontal="center" vertical="top" wrapText="1"/>
    </xf>
    <xf numFmtId="0" fontId="31" fillId="0" borderId="39" xfId="0" applyFont="1" applyFill="1" applyBorder="1" applyAlignment="1">
      <alignment horizontal="center" vertical="top" wrapText="1"/>
    </xf>
    <xf numFmtId="0" fontId="92" fillId="50" borderId="10" xfId="0" applyFont="1" applyFill="1" applyBorder="1" applyAlignment="1">
      <alignment horizontal="center" vertical="center" wrapText="1"/>
    </xf>
    <xf numFmtId="0" fontId="92" fillId="50" borderId="53" xfId="0" applyFont="1" applyFill="1" applyBorder="1" applyAlignment="1">
      <alignment horizontal="center" vertical="center" wrapText="1"/>
    </xf>
    <xf numFmtId="0" fontId="92" fillId="50" borderId="40" xfId="0" applyFont="1" applyFill="1" applyBorder="1" applyAlignment="1">
      <alignment horizontal="center" vertical="center" wrapText="1"/>
    </xf>
    <xf numFmtId="0" fontId="92" fillId="50" borderId="54" xfId="0" applyFont="1" applyFill="1" applyBorder="1" applyAlignment="1">
      <alignment horizontal="center" vertical="center" wrapText="1"/>
    </xf>
    <xf numFmtId="0" fontId="92" fillId="50" borderId="27" xfId="0" applyFont="1" applyFill="1" applyBorder="1" applyAlignment="1">
      <alignment horizontal="center" vertical="center" wrapText="1"/>
    </xf>
    <xf numFmtId="0" fontId="31" fillId="0" borderId="53" xfId="0" applyFont="1" applyFill="1" applyBorder="1" applyAlignment="1">
      <alignment horizontal="center" vertical="top" wrapText="1"/>
    </xf>
    <xf numFmtId="0" fontId="31" fillId="0" borderId="54" xfId="0" applyFont="1" applyFill="1" applyBorder="1" applyAlignment="1">
      <alignment horizontal="center" vertical="top" wrapText="1"/>
    </xf>
    <xf numFmtId="0" fontId="31" fillId="0" borderId="55" xfId="0" applyFont="1" applyFill="1" applyBorder="1" applyAlignment="1">
      <alignment horizontal="center" vertical="top" wrapText="1"/>
    </xf>
    <xf numFmtId="0" fontId="70" fillId="0" borderId="15" xfId="0" applyFont="1" applyBorder="1" applyAlignment="1">
      <alignment horizontal="center" vertical="center" wrapText="1"/>
    </xf>
    <xf numFmtId="0" fontId="70" fillId="0" borderId="18" xfId="0" applyFont="1" applyBorder="1" applyAlignment="1">
      <alignment horizontal="center" vertical="center" wrapText="1"/>
    </xf>
    <xf numFmtId="0" fontId="30" fillId="0" borderId="28" xfId="288" applyFont="1" applyFill="1" applyBorder="1" applyAlignment="1">
      <alignment horizontal="center" vertical="center" wrapText="1"/>
    </xf>
    <xf numFmtId="0" fontId="30" fillId="0" borderId="40" xfId="288" applyFont="1" applyFill="1" applyBorder="1" applyAlignment="1">
      <alignment horizontal="center" vertical="center" wrapText="1"/>
    </xf>
    <xf numFmtId="0" fontId="30" fillId="0" borderId="26" xfId="288" applyFont="1" applyFill="1" applyBorder="1" applyAlignment="1">
      <alignment horizontal="center" vertical="center" wrapText="1"/>
    </xf>
    <xf numFmtId="0" fontId="30" fillId="0" borderId="39" xfId="288" applyFont="1" applyFill="1" applyBorder="1" applyAlignment="1">
      <alignment horizontal="center" vertical="center" wrapText="1"/>
    </xf>
    <xf numFmtId="0" fontId="70" fillId="0" borderId="64" xfId="0" applyFont="1" applyFill="1" applyBorder="1" applyAlignment="1">
      <alignment horizontal="center" vertical="center" wrapText="1"/>
    </xf>
    <xf numFmtId="0" fontId="70" fillId="0" borderId="10" xfId="0" applyFont="1" applyFill="1" applyBorder="1" applyAlignment="1">
      <alignment horizontal="center" vertical="center" wrapText="1"/>
    </xf>
    <xf numFmtId="0" fontId="92" fillId="50" borderId="64" xfId="0" applyFont="1" applyFill="1" applyBorder="1" applyAlignment="1">
      <alignment horizontal="center" vertical="center" wrapText="1"/>
    </xf>
    <xf numFmtId="0" fontId="29" fillId="54" borderId="28" xfId="0" applyFont="1" applyFill="1" applyBorder="1" applyAlignment="1">
      <alignment horizontal="center" vertical="center"/>
    </xf>
    <xf numFmtId="0" fontId="29" fillId="50" borderId="30" xfId="0" applyFont="1" applyFill="1" applyBorder="1" applyAlignment="1">
      <alignment horizontal="center" vertical="center"/>
    </xf>
    <xf numFmtId="0" fontId="29" fillId="49" borderId="10" xfId="0" applyFont="1" applyFill="1" applyBorder="1" applyAlignment="1">
      <alignment horizontal="center" vertical="center" wrapText="1"/>
    </xf>
    <xf numFmtId="0" fontId="29" fillId="55" borderId="21" xfId="0" applyFont="1" applyFill="1" applyBorder="1" applyAlignment="1">
      <alignment horizontal="center" vertical="center" wrapText="1"/>
    </xf>
    <xf numFmtId="0" fontId="30" fillId="0" borderId="17" xfId="288" applyFont="1" applyFill="1" applyBorder="1" applyAlignment="1">
      <alignment horizontal="center" vertical="center" wrapText="1"/>
    </xf>
    <xf numFmtId="0" fontId="30" fillId="0" borderId="18" xfId="288" applyFont="1" applyFill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/>
    </xf>
    <xf numFmtId="0" fontId="30" fillId="0" borderId="4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30" fillId="0" borderId="39" xfId="0" applyFont="1" applyBorder="1" applyAlignment="1">
      <alignment horizontal="center" vertical="center"/>
    </xf>
    <xf numFmtId="1" fontId="33" fillId="0" borderId="24" xfId="0" applyNumberFormat="1" applyFont="1" applyBorder="1" applyAlignment="1">
      <alignment horizontal="center" vertical="center" wrapText="1"/>
    </xf>
    <xf numFmtId="1" fontId="33" fillId="0" borderId="41" xfId="0" applyNumberFormat="1" applyFont="1" applyBorder="1" applyAlignment="1">
      <alignment horizontal="center" vertical="center" wrapText="1"/>
    </xf>
  </cellXfs>
  <cellStyles count="395">
    <cellStyle name=" 1" xfId="1" xr:uid="{00000000-0005-0000-0000-000000000000}"/>
    <cellStyle name="_~1613671" xfId="2" xr:uid="{00000000-0005-0000-0000-000001000000}"/>
    <cellStyle name="_~1613671 2" xfId="3" xr:uid="{00000000-0005-0000-0000-000002000000}"/>
    <cellStyle name="_~1613671 3" xfId="4" xr:uid="{00000000-0005-0000-0000-000003000000}"/>
    <cellStyle name="_~1613671 4" xfId="5" xr:uid="{00000000-0005-0000-0000-000004000000}"/>
    <cellStyle name="_~7644457" xfId="6" xr:uid="{00000000-0005-0000-0000-000005000000}"/>
    <cellStyle name="_~7644457 2" xfId="7" xr:uid="{00000000-0005-0000-0000-000006000000}"/>
    <cellStyle name="_~7644457 3" xfId="8" xr:uid="{00000000-0005-0000-0000-000007000000}"/>
    <cellStyle name="_~7644457 4" xfId="9" xr:uid="{00000000-0005-0000-0000-000008000000}"/>
    <cellStyle name="_price_der_nov_раб" xfId="10" xr:uid="{00000000-0005-0000-0000-000009000000}"/>
    <cellStyle name="_price_der_nov_раб_~2260219" xfId="11" xr:uid="{00000000-0005-0000-0000-00000A000000}"/>
    <cellStyle name="_price_der_nov_раб_~2260219 2" xfId="12" xr:uid="{00000000-0005-0000-0000-00000B000000}"/>
    <cellStyle name="_price_der_nov_раб_~2260219_~2131575" xfId="13" xr:uid="{00000000-0005-0000-0000-00000C000000}"/>
    <cellStyle name="_price_der_nov_раб_~2260219_Decra" xfId="14" xr:uid="{00000000-0005-0000-0000-00000D000000}"/>
    <cellStyle name="_price_der_nov_раб_~2260219_Vilpe" xfId="15" xr:uid="{00000000-0005-0000-0000-00000E000000}"/>
    <cellStyle name="_price_der_nov_раб_~2260219_Дилерский прайс-лист 03.03.14 Единый+Q35" xfId="16" xr:uid="{00000000-0005-0000-0000-00000F000000}"/>
    <cellStyle name="_price_der_nov_раб_~2260219_Макет временных" xfId="17" xr:uid="{00000000-0005-0000-0000-000010000000}"/>
    <cellStyle name="_price_der_nov_раб_~2260219_Прайс полный ассортимент Центр от 09.07" xfId="18" xr:uid="{00000000-0005-0000-0000-000011000000}"/>
    <cellStyle name="_price_der_nov_раб_~2260219_Розничный прайс-лист 03.03.14" xfId="19" xr:uid="{00000000-0005-0000-0000-000012000000}"/>
    <cellStyle name="_price_der_nov_раб_~2260219_Розничный прайс-лист 07.04.14" xfId="20" xr:uid="{00000000-0005-0000-0000-000013000000}"/>
    <cellStyle name="_price_der_nov_раб_~2260219_Цокольные панели Ванштайн" xfId="21" xr:uid="{00000000-0005-0000-0000-000014000000}"/>
    <cellStyle name="_price_der_nov_раб_~2260219_Цокольные панели Ванштайн 2" xfId="22" xr:uid="{00000000-0005-0000-0000-000015000000}"/>
    <cellStyle name="_price_der_nov_раб_~6447645" xfId="23" xr:uid="{00000000-0005-0000-0000-000016000000}"/>
    <cellStyle name="_price_der_nov_раб_GL розничный прайс Краснодар - 03.09.12" xfId="24" xr:uid="{00000000-0005-0000-0000-000017000000}"/>
    <cellStyle name="_price_der_nov_раб_дилерский прайс - лист 17.02.12 ПИТЕР" xfId="25" xr:uid="{00000000-0005-0000-0000-000018000000}"/>
    <cellStyle name="_price_der_nov_раб_дилерский прайс - лист 18.04.12" xfId="26" xr:uid="{00000000-0005-0000-0000-000019000000}"/>
    <cellStyle name="_price_der_nov_раб_Прайс для Краснодара 2" xfId="27" xr:uid="{00000000-0005-0000-0000-00001A000000}"/>
    <cellStyle name="_price_der_nov_раб_Прайс полный ассортимент 22.12.2010  Центр" xfId="28" xr:uid="{00000000-0005-0000-0000-00001B000000}"/>
    <cellStyle name="_price_der_nov_раб_Прайс полный ассортимент от 06.02.12 Одинцово" xfId="29" xr:uid="{00000000-0005-0000-0000-00001C000000}"/>
    <cellStyle name="_price_der_nov_раб_Прайс полный ассортимент от 06.02.12 Центр" xfId="30" xr:uid="{00000000-0005-0000-0000-00001D000000}"/>
    <cellStyle name="_price_der_nov_раб_Прайс полный ассортимент от 19.10.2011 Центр" xfId="31" xr:uid="{00000000-0005-0000-0000-00001E000000}"/>
    <cellStyle name="_price_der_nov_раб_Прайс полный ассортимент СПБ  от 22.08.12 Ворота + фигурный профнастил" xfId="32" xr:uid="{00000000-0005-0000-0000-00001F000000}"/>
    <cellStyle name="_price_der_nov_раб_Прайс полный ассортимент Центр от 01.06.12" xfId="33" xr:uid="{00000000-0005-0000-0000-000020000000}"/>
    <cellStyle name="_price_der_nov_раб_Прайс полный ассортимент Центр от 06.08.12" xfId="34" xr:uid="{00000000-0005-0000-0000-000021000000}"/>
    <cellStyle name="_price_der_nov_раб_Прайс полный ассортимент Центр от 22.08.12 Ворота + фигурный профнастил" xfId="35" xr:uid="{00000000-0005-0000-0000-000022000000}"/>
    <cellStyle name="_price_der_nov_раб_Прайс полный ассортимент Центр от 29.06.12" xfId="36" xr:uid="{00000000-0005-0000-0000-000023000000}"/>
    <cellStyle name="_Книга2" xfId="37" xr:uid="{00000000-0005-0000-0000-000024000000}"/>
    <cellStyle name="_Книга2 2" xfId="38" xr:uid="{00000000-0005-0000-0000-000025000000}"/>
    <cellStyle name="_Книга2 3" xfId="39" xr:uid="{00000000-0005-0000-0000-000026000000}"/>
    <cellStyle name="_Книга2 4" xfId="40" xr:uid="{00000000-0005-0000-0000-000027000000}"/>
    <cellStyle name="_лестницы" xfId="41" xr:uid="{00000000-0005-0000-0000-000028000000}"/>
    <cellStyle name="_лестницы 2" xfId="42" xr:uid="{00000000-0005-0000-0000-000029000000}"/>
    <cellStyle name="_лестницы 3" xfId="43" xr:uid="{00000000-0005-0000-0000-00002A000000}"/>
    <cellStyle name="_лестницы 4" xfId="44" xr:uid="{00000000-0005-0000-0000-00002B000000}"/>
    <cellStyle name="_прайс-лист розница" xfId="45" xr:uid="{00000000-0005-0000-0000-00002C000000}"/>
    <cellStyle name="_прайс-лист розница 2" xfId="46" xr:uid="{00000000-0005-0000-0000-00002D000000}"/>
    <cellStyle name="_прайс-лист розница 3" xfId="47" xr:uid="{00000000-0005-0000-0000-00002E000000}"/>
    <cellStyle name="_прайс-лист розница 4" xfId="48" xr:uid="{00000000-0005-0000-0000-00002F000000}"/>
    <cellStyle name="-15-1976" xfId="49" xr:uid="{00000000-0005-0000-0000-000030000000}"/>
    <cellStyle name="-15-1976 2" xfId="50" xr:uid="{00000000-0005-0000-0000-000031000000}"/>
    <cellStyle name="-15-1976 3" xfId="51" xr:uid="{00000000-0005-0000-0000-000032000000}"/>
    <cellStyle name="-15-1976 4" xfId="52" xr:uid="{00000000-0005-0000-0000-000033000000}"/>
    <cellStyle name="20% - Акцент1 2" xfId="53" xr:uid="{00000000-0005-0000-0000-000034000000}"/>
    <cellStyle name="20% - Акцент1 2 2" xfId="54" xr:uid="{00000000-0005-0000-0000-000035000000}"/>
    <cellStyle name="20% - Акцент1 2 3" xfId="55" xr:uid="{00000000-0005-0000-0000-000036000000}"/>
    <cellStyle name="20% - Акцент1 2 4" xfId="56" xr:uid="{00000000-0005-0000-0000-000037000000}"/>
    <cellStyle name="20% - Акцент1 3" xfId="57" xr:uid="{00000000-0005-0000-0000-000038000000}"/>
    <cellStyle name="20% - Акцент2 2" xfId="58" xr:uid="{00000000-0005-0000-0000-000039000000}"/>
    <cellStyle name="20% - Акцент2 2 2" xfId="59" xr:uid="{00000000-0005-0000-0000-00003A000000}"/>
    <cellStyle name="20% - Акцент2 2 3" xfId="60" xr:uid="{00000000-0005-0000-0000-00003B000000}"/>
    <cellStyle name="20% - Акцент2 2 4" xfId="61" xr:uid="{00000000-0005-0000-0000-00003C000000}"/>
    <cellStyle name="20% - Акцент2 3" xfId="62" xr:uid="{00000000-0005-0000-0000-00003D000000}"/>
    <cellStyle name="20% - Акцент3 2" xfId="63" xr:uid="{00000000-0005-0000-0000-00003E000000}"/>
    <cellStyle name="20% - Акцент3 2 2" xfId="64" xr:uid="{00000000-0005-0000-0000-00003F000000}"/>
    <cellStyle name="20% - Акцент3 2 3" xfId="65" xr:uid="{00000000-0005-0000-0000-000040000000}"/>
    <cellStyle name="20% - Акцент3 2 4" xfId="66" xr:uid="{00000000-0005-0000-0000-000041000000}"/>
    <cellStyle name="20% - Акцент3 3" xfId="67" xr:uid="{00000000-0005-0000-0000-000042000000}"/>
    <cellStyle name="20% - Акцент4 2" xfId="68" xr:uid="{00000000-0005-0000-0000-000043000000}"/>
    <cellStyle name="20% - Акцент4 2 2" xfId="69" xr:uid="{00000000-0005-0000-0000-000044000000}"/>
    <cellStyle name="20% - Акцент4 2 3" xfId="70" xr:uid="{00000000-0005-0000-0000-000045000000}"/>
    <cellStyle name="20% - Акцент4 2 4" xfId="71" xr:uid="{00000000-0005-0000-0000-000046000000}"/>
    <cellStyle name="20% - Акцент4 3" xfId="72" xr:uid="{00000000-0005-0000-0000-000047000000}"/>
    <cellStyle name="20% - Акцент5 2" xfId="73" xr:uid="{00000000-0005-0000-0000-000048000000}"/>
    <cellStyle name="20% - Акцент5 2 2" xfId="74" xr:uid="{00000000-0005-0000-0000-000049000000}"/>
    <cellStyle name="20% - Акцент5 2 3" xfId="75" xr:uid="{00000000-0005-0000-0000-00004A000000}"/>
    <cellStyle name="20% - Акцент5 2 4" xfId="76" xr:uid="{00000000-0005-0000-0000-00004B000000}"/>
    <cellStyle name="20% - Акцент5 3" xfId="77" xr:uid="{00000000-0005-0000-0000-00004C000000}"/>
    <cellStyle name="20% - Акцент6 2" xfId="78" xr:uid="{00000000-0005-0000-0000-00004D000000}"/>
    <cellStyle name="20% - Акцент6 2 2" xfId="79" xr:uid="{00000000-0005-0000-0000-00004E000000}"/>
    <cellStyle name="20% - Акцент6 2 3" xfId="80" xr:uid="{00000000-0005-0000-0000-00004F000000}"/>
    <cellStyle name="20% - Акцент6 2 4" xfId="81" xr:uid="{00000000-0005-0000-0000-000050000000}"/>
    <cellStyle name="20% - Акцент6 3" xfId="82" xr:uid="{00000000-0005-0000-0000-000051000000}"/>
    <cellStyle name="40% - Акцент1 2" xfId="83" xr:uid="{00000000-0005-0000-0000-000052000000}"/>
    <cellStyle name="40% - Акцент1 2 2" xfId="84" xr:uid="{00000000-0005-0000-0000-000053000000}"/>
    <cellStyle name="40% - Акцент1 2 3" xfId="85" xr:uid="{00000000-0005-0000-0000-000054000000}"/>
    <cellStyle name="40% - Акцент1 2 4" xfId="86" xr:uid="{00000000-0005-0000-0000-000055000000}"/>
    <cellStyle name="40% - Акцент1 3" xfId="87" xr:uid="{00000000-0005-0000-0000-000056000000}"/>
    <cellStyle name="40% - Акцент2 2" xfId="88" xr:uid="{00000000-0005-0000-0000-000057000000}"/>
    <cellStyle name="40% - Акцент2 2 2" xfId="89" xr:uid="{00000000-0005-0000-0000-000058000000}"/>
    <cellStyle name="40% - Акцент2 2 3" xfId="90" xr:uid="{00000000-0005-0000-0000-000059000000}"/>
    <cellStyle name="40% - Акцент2 2 4" xfId="91" xr:uid="{00000000-0005-0000-0000-00005A000000}"/>
    <cellStyle name="40% - Акцент2 3" xfId="92" xr:uid="{00000000-0005-0000-0000-00005B000000}"/>
    <cellStyle name="40% - Акцент3 2" xfId="93" xr:uid="{00000000-0005-0000-0000-00005C000000}"/>
    <cellStyle name="40% - Акцент3 2 2" xfId="94" xr:uid="{00000000-0005-0000-0000-00005D000000}"/>
    <cellStyle name="40% - Акцент3 2 3" xfId="95" xr:uid="{00000000-0005-0000-0000-00005E000000}"/>
    <cellStyle name="40% - Акцент3 2 4" xfId="96" xr:uid="{00000000-0005-0000-0000-00005F000000}"/>
    <cellStyle name="40% - Акцент3 3" xfId="97" xr:uid="{00000000-0005-0000-0000-000060000000}"/>
    <cellStyle name="40% - Акцент4 2" xfId="98" xr:uid="{00000000-0005-0000-0000-000061000000}"/>
    <cellStyle name="40% - Акцент4 2 2" xfId="99" xr:uid="{00000000-0005-0000-0000-000062000000}"/>
    <cellStyle name="40% - Акцент4 2 3" xfId="100" xr:uid="{00000000-0005-0000-0000-000063000000}"/>
    <cellStyle name="40% - Акцент4 2 4" xfId="101" xr:uid="{00000000-0005-0000-0000-000064000000}"/>
    <cellStyle name="40% - Акцент4 3" xfId="102" xr:uid="{00000000-0005-0000-0000-000065000000}"/>
    <cellStyle name="40% - Акцент5 2" xfId="103" xr:uid="{00000000-0005-0000-0000-000066000000}"/>
    <cellStyle name="40% - Акцент5 2 2" xfId="104" xr:uid="{00000000-0005-0000-0000-000067000000}"/>
    <cellStyle name="40% - Акцент5 2 3" xfId="105" xr:uid="{00000000-0005-0000-0000-000068000000}"/>
    <cellStyle name="40% - Акцент5 2 4" xfId="106" xr:uid="{00000000-0005-0000-0000-000069000000}"/>
    <cellStyle name="40% - Акцент5 3" xfId="107" xr:uid="{00000000-0005-0000-0000-00006A000000}"/>
    <cellStyle name="40% - Акцент6 2" xfId="108" xr:uid="{00000000-0005-0000-0000-00006B000000}"/>
    <cellStyle name="40% - Акцент6 2 2" xfId="109" xr:uid="{00000000-0005-0000-0000-00006C000000}"/>
    <cellStyle name="40% - Акцент6 2 3" xfId="110" xr:uid="{00000000-0005-0000-0000-00006D000000}"/>
    <cellStyle name="40% - Акцент6 2 4" xfId="111" xr:uid="{00000000-0005-0000-0000-00006E000000}"/>
    <cellStyle name="40% - Акцент6 3" xfId="112" xr:uid="{00000000-0005-0000-0000-00006F000000}"/>
    <cellStyle name="60% - Акцент1 2" xfId="113" xr:uid="{00000000-0005-0000-0000-000070000000}"/>
    <cellStyle name="60% - Акцент1 2 2" xfId="114" xr:uid="{00000000-0005-0000-0000-000071000000}"/>
    <cellStyle name="60% - Акцент1 2 3" xfId="115" xr:uid="{00000000-0005-0000-0000-000072000000}"/>
    <cellStyle name="60% - Акцент1 2 4" xfId="116" xr:uid="{00000000-0005-0000-0000-000073000000}"/>
    <cellStyle name="60% - Акцент1 3" xfId="117" xr:uid="{00000000-0005-0000-0000-000074000000}"/>
    <cellStyle name="60% - Акцент2 2" xfId="118" xr:uid="{00000000-0005-0000-0000-000075000000}"/>
    <cellStyle name="60% - Акцент2 2 2" xfId="119" xr:uid="{00000000-0005-0000-0000-000076000000}"/>
    <cellStyle name="60% - Акцент2 2 3" xfId="120" xr:uid="{00000000-0005-0000-0000-000077000000}"/>
    <cellStyle name="60% - Акцент2 2 4" xfId="121" xr:uid="{00000000-0005-0000-0000-000078000000}"/>
    <cellStyle name="60% - Акцент2 3" xfId="122" xr:uid="{00000000-0005-0000-0000-000079000000}"/>
    <cellStyle name="60% - Акцент3 2" xfId="123" xr:uid="{00000000-0005-0000-0000-00007A000000}"/>
    <cellStyle name="60% - Акцент3 2 2" xfId="124" xr:uid="{00000000-0005-0000-0000-00007B000000}"/>
    <cellStyle name="60% - Акцент3 2 3" xfId="125" xr:uid="{00000000-0005-0000-0000-00007C000000}"/>
    <cellStyle name="60% - Акцент3 2 4" xfId="126" xr:uid="{00000000-0005-0000-0000-00007D000000}"/>
    <cellStyle name="60% - Акцент3 3" xfId="127" xr:uid="{00000000-0005-0000-0000-00007E000000}"/>
    <cellStyle name="60% - Акцент4 2" xfId="128" xr:uid="{00000000-0005-0000-0000-00007F000000}"/>
    <cellStyle name="60% - Акцент4 2 2" xfId="129" xr:uid="{00000000-0005-0000-0000-000080000000}"/>
    <cellStyle name="60% - Акцент4 2 3" xfId="130" xr:uid="{00000000-0005-0000-0000-000081000000}"/>
    <cellStyle name="60% - Акцент4 2 4" xfId="131" xr:uid="{00000000-0005-0000-0000-000082000000}"/>
    <cellStyle name="60% - Акцент4 3" xfId="132" xr:uid="{00000000-0005-0000-0000-000083000000}"/>
    <cellStyle name="60% - Акцент5 2" xfId="133" xr:uid="{00000000-0005-0000-0000-000084000000}"/>
    <cellStyle name="60% - Акцент5 2 2" xfId="134" xr:uid="{00000000-0005-0000-0000-000085000000}"/>
    <cellStyle name="60% - Акцент5 2 3" xfId="135" xr:uid="{00000000-0005-0000-0000-000086000000}"/>
    <cellStyle name="60% - Акцент5 2 4" xfId="136" xr:uid="{00000000-0005-0000-0000-000087000000}"/>
    <cellStyle name="60% - Акцент5 3" xfId="137" xr:uid="{00000000-0005-0000-0000-000088000000}"/>
    <cellStyle name="60% - Акцент6 2" xfId="138" xr:uid="{00000000-0005-0000-0000-000089000000}"/>
    <cellStyle name="60% - Акцент6 2 2" xfId="139" xr:uid="{00000000-0005-0000-0000-00008A000000}"/>
    <cellStyle name="60% - Акцент6 2 3" xfId="140" xr:uid="{00000000-0005-0000-0000-00008B000000}"/>
    <cellStyle name="60% - Акцент6 2 4" xfId="141" xr:uid="{00000000-0005-0000-0000-00008C000000}"/>
    <cellStyle name="60% - Акцент6 3" xfId="142" xr:uid="{00000000-0005-0000-0000-00008D000000}"/>
    <cellStyle name="Euro" xfId="143" xr:uid="{00000000-0005-0000-0000-00008E000000}"/>
    <cellStyle name="Euro 2" xfId="144" xr:uid="{00000000-0005-0000-0000-00008F000000}"/>
    <cellStyle name="Euro 3" xfId="145" xr:uid="{00000000-0005-0000-0000-000090000000}"/>
    <cellStyle name="Euro 4" xfId="146" xr:uid="{00000000-0005-0000-0000-000091000000}"/>
    <cellStyle name="Excel Built-in Normal" xfId="147" xr:uid="{00000000-0005-0000-0000-000092000000}"/>
    <cellStyle name="Normal 2" xfId="148" xr:uid="{00000000-0005-0000-0000-000093000000}"/>
    <cellStyle name="Normal_Sheet1" xfId="149" xr:uid="{00000000-0005-0000-0000-000094000000}"/>
    <cellStyle name="Standaard 10" xfId="150" xr:uid="{00000000-0005-0000-0000-000095000000}"/>
    <cellStyle name="Standaard 10 2" xfId="151" xr:uid="{00000000-0005-0000-0000-000096000000}"/>
    <cellStyle name="Standaard 10 3" xfId="152" xr:uid="{00000000-0005-0000-0000-000097000000}"/>
    <cellStyle name="Standaard 10 4" xfId="153" xr:uid="{00000000-0005-0000-0000-000098000000}"/>
    <cellStyle name="Standaard 11" xfId="154" xr:uid="{00000000-0005-0000-0000-000099000000}"/>
    <cellStyle name="Standaard 11 2" xfId="155" xr:uid="{00000000-0005-0000-0000-00009A000000}"/>
    <cellStyle name="Standaard 11 3" xfId="156" xr:uid="{00000000-0005-0000-0000-00009B000000}"/>
    <cellStyle name="Standaard 11 4" xfId="157" xr:uid="{00000000-0005-0000-0000-00009C000000}"/>
    <cellStyle name="Standaard 12" xfId="158" xr:uid="{00000000-0005-0000-0000-00009D000000}"/>
    <cellStyle name="Standaard 12 2" xfId="159" xr:uid="{00000000-0005-0000-0000-00009E000000}"/>
    <cellStyle name="Standaard 12 3" xfId="160" xr:uid="{00000000-0005-0000-0000-00009F000000}"/>
    <cellStyle name="Standaard 12 4" xfId="161" xr:uid="{00000000-0005-0000-0000-0000A0000000}"/>
    <cellStyle name="Standaard 2" xfId="162" xr:uid="{00000000-0005-0000-0000-0000A1000000}"/>
    <cellStyle name="Standaard 2 2" xfId="163" xr:uid="{00000000-0005-0000-0000-0000A2000000}"/>
    <cellStyle name="Standaard 2 3" xfId="164" xr:uid="{00000000-0005-0000-0000-0000A3000000}"/>
    <cellStyle name="Standaard 2 4" xfId="165" xr:uid="{00000000-0005-0000-0000-0000A4000000}"/>
    <cellStyle name="Standaard 3" xfId="166" xr:uid="{00000000-0005-0000-0000-0000A5000000}"/>
    <cellStyle name="Standaard 3 2" xfId="167" xr:uid="{00000000-0005-0000-0000-0000A6000000}"/>
    <cellStyle name="Standaard 3 3" xfId="168" xr:uid="{00000000-0005-0000-0000-0000A7000000}"/>
    <cellStyle name="Standaard 3 4" xfId="169" xr:uid="{00000000-0005-0000-0000-0000A8000000}"/>
    <cellStyle name="Standaard 4" xfId="170" xr:uid="{00000000-0005-0000-0000-0000A9000000}"/>
    <cellStyle name="Standaard 4 2" xfId="171" xr:uid="{00000000-0005-0000-0000-0000AA000000}"/>
    <cellStyle name="Standaard 4 3" xfId="172" xr:uid="{00000000-0005-0000-0000-0000AB000000}"/>
    <cellStyle name="Standaard 4 4" xfId="173" xr:uid="{00000000-0005-0000-0000-0000AC000000}"/>
    <cellStyle name="Standaard 5" xfId="174" xr:uid="{00000000-0005-0000-0000-0000AD000000}"/>
    <cellStyle name="Standaard 5 2" xfId="175" xr:uid="{00000000-0005-0000-0000-0000AE000000}"/>
    <cellStyle name="Standaard 5 3" xfId="176" xr:uid="{00000000-0005-0000-0000-0000AF000000}"/>
    <cellStyle name="Standaard 5 4" xfId="177" xr:uid="{00000000-0005-0000-0000-0000B0000000}"/>
    <cellStyle name="Standaard 6" xfId="178" xr:uid="{00000000-0005-0000-0000-0000B1000000}"/>
    <cellStyle name="Standaard 6 2" xfId="179" xr:uid="{00000000-0005-0000-0000-0000B2000000}"/>
    <cellStyle name="Standaard 6 3" xfId="180" xr:uid="{00000000-0005-0000-0000-0000B3000000}"/>
    <cellStyle name="Standaard 6 4" xfId="181" xr:uid="{00000000-0005-0000-0000-0000B4000000}"/>
    <cellStyle name="Standaard 7" xfId="182" xr:uid="{00000000-0005-0000-0000-0000B5000000}"/>
    <cellStyle name="Standaard 7 2" xfId="183" xr:uid="{00000000-0005-0000-0000-0000B6000000}"/>
    <cellStyle name="Standaard 7 3" xfId="184" xr:uid="{00000000-0005-0000-0000-0000B7000000}"/>
    <cellStyle name="Standaard 7 4" xfId="185" xr:uid="{00000000-0005-0000-0000-0000B8000000}"/>
    <cellStyle name="Standaard 8" xfId="186" xr:uid="{00000000-0005-0000-0000-0000B9000000}"/>
    <cellStyle name="Standaard 8 2" xfId="187" xr:uid="{00000000-0005-0000-0000-0000BA000000}"/>
    <cellStyle name="Standaard 8 3" xfId="188" xr:uid="{00000000-0005-0000-0000-0000BB000000}"/>
    <cellStyle name="Standaard 8 4" xfId="189" xr:uid="{00000000-0005-0000-0000-0000BC000000}"/>
    <cellStyle name="Standaard 9" xfId="190" xr:uid="{00000000-0005-0000-0000-0000BD000000}"/>
    <cellStyle name="Standaard 9 2" xfId="191" xr:uid="{00000000-0005-0000-0000-0000BE000000}"/>
    <cellStyle name="Standaard 9 3" xfId="192" xr:uid="{00000000-0005-0000-0000-0000BF000000}"/>
    <cellStyle name="Standaard 9 4" xfId="193" xr:uid="{00000000-0005-0000-0000-0000C0000000}"/>
    <cellStyle name="Акцент1" xfId="194" builtinId="29" customBuiltin="1"/>
    <cellStyle name="Акцент1 2" xfId="195" xr:uid="{00000000-0005-0000-0000-0000C2000000}"/>
    <cellStyle name="Акцент1 2 2" xfId="196" xr:uid="{00000000-0005-0000-0000-0000C3000000}"/>
    <cellStyle name="Акцент1 2 3" xfId="197" xr:uid="{00000000-0005-0000-0000-0000C4000000}"/>
    <cellStyle name="Акцент1 2 4" xfId="198" xr:uid="{00000000-0005-0000-0000-0000C5000000}"/>
    <cellStyle name="Акцент1 3" xfId="199" xr:uid="{00000000-0005-0000-0000-0000C6000000}"/>
    <cellStyle name="Акцент2" xfId="200" builtinId="33" customBuiltin="1"/>
    <cellStyle name="Акцент2 2" xfId="201" xr:uid="{00000000-0005-0000-0000-0000C8000000}"/>
    <cellStyle name="Акцент2 2 2" xfId="202" xr:uid="{00000000-0005-0000-0000-0000C9000000}"/>
    <cellStyle name="Акцент2 2 3" xfId="203" xr:uid="{00000000-0005-0000-0000-0000CA000000}"/>
    <cellStyle name="Акцент2 2 4" xfId="204" xr:uid="{00000000-0005-0000-0000-0000CB000000}"/>
    <cellStyle name="Акцент2 3" xfId="205" xr:uid="{00000000-0005-0000-0000-0000CC000000}"/>
    <cellStyle name="Акцент3" xfId="206" builtinId="37" customBuiltin="1"/>
    <cellStyle name="Акцент3 2" xfId="207" xr:uid="{00000000-0005-0000-0000-0000CE000000}"/>
    <cellStyle name="Акцент3 2 2" xfId="208" xr:uid="{00000000-0005-0000-0000-0000CF000000}"/>
    <cellStyle name="Акцент3 2 3" xfId="209" xr:uid="{00000000-0005-0000-0000-0000D0000000}"/>
    <cellStyle name="Акцент3 2 4" xfId="210" xr:uid="{00000000-0005-0000-0000-0000D1000000}"/>
    <cellStyle name="Акцент3 3" xfId="211" xr:uid="{00000000-0005-0000-0000-0000D2000000}"/>
    <cellStyle name="Акцент4" xfId="212" builtinId="41" customBuiltin="1"/>
    <cellStyle name="Акцент4 2" xfId="213" xr:uid="{00000000-0005-0000-0000-0000D4000000}"/>
    <cellStyle name="Акцент4 2 2" xfId="214" xr:uid="{00000000-0005-0000-0000-0000D5000000}"/>
    <cellStyle name="Акцент4 2 3" xfId="215" xr:uid="{00000000-0005-0000-0000-0000D6000000}"/>
    <cellStyle name="Акцент4 2 4" xfId="216" xr:uid="{00000000-0005-0000-0000-0000D7000000}"/>
    <cellStyle name="Акцент4 3" xfId="217" xr:uid="{00000000-0005-0000-0000-0000D8000000}"/>
    <cellStyle name="Акцент5" xfId="218" builtinId="45" customBuiltin="1"/>
    <cellStyle name="Акцент5 2" xfId="219" xr:uid="{00000000-0005-0000-0000-0000DA000000}"/>
    <cellStyle name="Акцент5 2 2" xfId="220" xr:uid="{00000000-0005-0000-0000-0000DB000000}"/>
    <cellStyle name="Акцент5 2 3" xfId="221" xr:uid="{00000000-0005-0000-0000-0000DC000000}"/>
    <cellStyle name="Акцент5 2 4" xfId="222" xr:uid="{00000000-0005-0000-0000-0000DD000000}"/>
    <cellStyle name="Акцент5 3" xfId="223" xr:uid="{00000000-0005-0000-0000-0000DE000000}"/>
    <cellStyle name="Акцент6" xfId="224" builtinId="49" customBuiltin="1"/>
    <cellStyle name="Акцент6 2" xfId="225" xr:uid="{00000000-0005-0000-0000-0000E0000000}"/>
    <cellStyle name="Акцент6 2 2" xfId="226" xr:uid="{00000000-0005-0000-0000-0000E1000000}"/>
    <cellStyle name="Акцент6 2 3" xfId="227" xr:uid="{00000000-0005-0000-0000-0000E2000000}"/>
    <cellStyle name="Акцент6 2 4" xfId="228" xr:uid="{00000000-0005-0000-0000-0000E3000000}"/>
    <cellStyle name="Акцент6 3" xfId="229" xr:uid="{00000000-0005-0000-0000-0000E4000000}"/>
    <cellStyle name="Ввод " xfId="230" builtinId="20" customBuiltin="1"/>
    <cellStyle name="Ввод  2" xfId="231" xr:uid="{00000000-0005-0000-0000-0000E6000000}"/>
    <cellStyle name="Ввод  2 2" xfId="232" xr:uid="{00000000-0005-0000-0000-0000E7000000}"/>
    <cellStyle name="Ввод  2 3" xfId="233" xr:uid="{00000000-0005-0000-0000-0000E8000000}"/>
    <cellStyle name="Ввод  2 4" xfId="234" xr:uid="{00000000-0005-0000-0000-0000E9000000}"/>
    <cellStyle name="Ввод  3" xfId="235" xr:uid="{00000000-0005-0000-0000-0000EA000000}"/>
    <cellStyle name="Вывод" xfId="236" builtinId="21" customBuiltin="1"/>
    <cellStyle name="Вывод 2" xfId="237" xr:uid="{00000000-0005-0000-0000-0000EC000000}"/>
    <cellStyle name="Вывод 2 2" xfId="238" xr:uid="{00000000-0005-0000-0000-0000ED000000}"/>
    <cellStyle name="Вывод 2 3" xfId="239" xr:uid="{00000000-0005-0000-0000-0000EE000000}"/>
    <cellStyle name="Вывод 2 4" xfId="240" xr:uid="{00000000-0005-0000-0000-0000EF000000}"/>
    <cellStyle name="Вывод 3" xfId="241" xr:uid="{00000000-0005-0000-0000-0000F0000000}"/>
    <cellStyle name="Вычисление" xfId="242" builtinId="22" customBuiltin="1"/>
    <cellStyle name="Вычисление 2" xfId="243" xr:uid="{00000000-0005-0000-0000-0000F2000000}"/>
    <cellStyle name="Вычисление 2 2" xfId="244" xr:uid="{00000000-0005-0000-0000-0000F3000000}"/>
    <cellStyle name="Вычисление 2 3" xfId="245" xr:uid="{00000000-0005-0000-0000-0000F4000000}"/>
    <cellStyle name="Вычисление 2 4" xfId="246" xr:uid="{00000000-0005-0000-0000-0000F5000000}"/>
    <cellStyle name="Вычисление 3" xfId="247" xr:uid="{00000000-0005-0000-0000-0000F6000000}"/>
    <cellStyle name="Гиперссылка" xfId="248" builtinId="8"/>
    <cellStyle name="Гиперссылка 2" xfId="249" xr:uid="{00000000-0005-0000-0000-0000F8000000}"/>
    <cellStyle name="Гиперссылка 3" xfId="250" xr:uid="{00000000-0005-0000-0000-0000F9000000}"/>
    <cellStyle name="Денежный 2" xfId="251" xr:uid="{00000000-0005-0000-0000-0000FA000000}"/>
    <cellStyle name="Заголовок 1" xfId="252" builtinId="16" customBuiltin="1"/>
    <cellStyle name="Заголовок 1 2" xfId="253" xr:uid="{00000000-0005-0000-0000-0000FC000000}"/>
    <cellStyle name="Заголовок 1 3" xfId="254" xr:uid="{00000000-0005-0000-0000-0000FD000000}"/>
    <cellStyle name="Заголовок 2" xfId="255" builtinId="17" customBuiltin="1"/>
    <cellStyle name="Заголовок 2 2" xfId="256" xr:uid="{00000000-0005-0000-0000-0000FF000000}"/>
    <cellStyle name="Заголовок 2 3" xfId="257" xr:uid="{00000000-0005-0000-0000-000000010000}"/>
    <cellStyle name="Заголовок 3" xfId="258" builtinId="18" customBuiltin="1"/>
    <cellStyle name="Заголовок 3 2" xfId="259" xr:uid="{00000000-0005-0000-0000-000002010000}"/>
    <cellStyle name="Заголовок 3 3" xfId="260" xr:uid="{00000000-0005-0000-0000-000003010000}"/>
    <cellStyle name="Заголовок 4" xfId="261" builtinId="19" customBuiltin="1"/>
    <cellStyle name="Заголовок 4 2" xfId="262" xr:uid="{00000000-0005-0000-0000-000005010000}"/>
    <cellStyle name="Заголовок 4 3" xfId="263" xr:uid="{00000000-0005-0000-0000-000006010000}"/>
    <cellStyle name="Заголовок сводной таблицы" xfId="264" xr:uid="{00000000-0005-0000-0000-000007010000}"/>
    <cellStyle name="Итог" xfId="265" builtinId="25" customBuiltin="1"/>
    <cellStyle name="Итог 2" xfId="266" xr:uid="{00000000-0005-0000-0000-000009010000}"/>
    <cellStyle name="Итог 3" xfId="267" xr:uid="{00000000-0005-0000-0000-00000A010000}"/>
    <cellStyle name="Категория сводной таблицы" xfId="268" xr:uid="{00000000-0005-0000-0000-00000B010000}"/>
    <cellStyle name="Контрольная ячейка" xfId="269" builtinId="23" customBuiltin="1"/>
    <cellStyle name="Контрольная ячейка 2" xfId="270" xr:uid="{00000000-0005-0000-0000-00000D010000}"/>
    <cellStyle name="Контрольная ячейка 2 2" xfId="271" xr:uid="{00000000-0005-0000-0000-00000E010000}"/>
    <cellStyle name="Контрольная ячейка 2 3" xfId="272" xr:uid="{00000000-0005-0000-0000-00000F010000}"/>
    <cellStyle name="Контрольная ячейка 2 4" xfId="273" xr:uid="{00000000-0005-0000-0000-000010010000}"/>
    <cellStyle name="Контрольная ячейка 3" xfId="274" xr:uid="{00000000-0005-0000-0000-000011010000}"/>
    <cellStyle name="Название" xfId="275" builtinId="15" customBuiltin="1"/>
    <cellStyle name="Название 2" xfId="276" xr:uid="{00000000-0005-0000-0000-000013010000}"/>
    <cellStyle name="Название 3" xfId="277" xr:uid="{00000000-0005-0000-0000-000014010000}"/>
    <cellStyle name="Нейтральный" xfId="278" builtinId="28" customBuiltin="1"/>
    <cellStyle name="Нейтральный 2" xfId="279" xr:uid="{00000000-0005-0000-0000-000016010000}"/>
    <cellStyle name="Нейтральный 2 2" xfId="280" xr:uid="{00000000-0005-0000-0000-000017010000}"/>
    <cellStyle name="Нейтральный 2 3" xfId="281" xr:uid="{00000000-0005-0000-0000-000018010000}"/>
    <cellStyle name="Нейтральный 2 4" xfId="282" xr:uid="{00000000-0005-0000-0000-000019010000}"/>
    <cellStyle name="Нейтральный 3" xfId="283" xr:uid="{00000000-0005-0000-0000-00001A010000}"/>
    <cellStyle name="Обычный" xfId="0" builtinId="0"/>
    <cellStyle name="Обычный 10" xfId="284" xr:uid="{00000000-0005-0000-0000-00001C010000}"/>
    <cellStyle name="Обычный 10 2" xfId="285" xr:uid="{00000000-0005-0000-0000-00001D010000}"/>
    <cellStyle name="Обычный 11" xfId="286" xr:uid="{00000000-0005-0000-0000-00001E010000}"/>
    <cellStyle name="Обычный 11 2" xfId="287" xr:uid="{00000000-0005-0000-0000-00001F010000}"/>
    <cellStyle name="Обычный 11 3" xfId="288" xr:uid="{00000000-0005-0000-0000-000020010000}"/>
    <cellStyle name="Обычный 12" xfId="289" xr:uid="{00000000-0005-0000-0000-000021010000}"/>
    <cellStyle name="Обычный 13" xfId="290" xr:uid="{00000000-0005-0000-0000-000022010000}"/>
    <cellStyle name="Обычный 14" xfId="291" xr:uid="{00000000-0005-0000-0000-000023010000}"/>
    <cellStyle name="Обычный 14 2" xfId="292" xr:uid="{00000000-0005-0000-0000-000024010000}"/>
    <cellStyle name="Обычный 15" xfId="293" xr:uid="{00000000-0005-0000-0000-000025010000}"/>
    <cellStyle name="Обычный 16" xfId="294" xr:uid="{00000000-0005-0000-0000-000026010000}"/>
    <cellStyle name="Обычный 17" xfId="295" xr:uid="{00000000-0005-0000-0000-000027010000}"/>
    <cellStyle name="Обычный 18" xfId="296" xr:uid="{00000000-0005-0000-0000-000028010000}"/>
    <cellStyle name="Обычный 19" xfId="297" xr:uid="{00000000-0005-0000-0000-000029010000}"/>
    <cellStyle name="Обычный 2" xfId="298" xr:uid="{00000000-0005-0000-0000-00002A010000}"/>
    <cellStyle name="Обычный 2 2" xfId="299" xr:uid="{00000000-0005-0000-0000-00002B010000}"/>
    <cellStyle name="Обычный 2 2 2" xfId="300" xr:uid="{00000000-0005-0000-0000-00002C010000}"/>
    <cellStyle name="Обычный 2 3" xfId="301" xr:uid="{00000000-0005-0000-0000-00002D010000}"/>
    <cellStyle name="Обычный 2 4" xfId="302" xr:uid="{00000000-0005-0000-0000-00002E010000}"/>
    <cellStyle name="Обычный 2_Аквасток 1" xfId="303" xr:uid="{00000000-0005-0000-0000-00002F010000}"/>
    <cellStyle name="Обычный 20" xfId="304" xr:uid="{00000000-0005-0000-0000-000030010000}"/>
    <cellStyle name="Обычный 21" xfId="305" xr:uid="{00000000-0005-0000-0000-000031010000}"/>
    <cellStyle name="Обычный 22" xfId="306" xr:uid="{00000000-0005-0000-0000-000032010000}"/>
    <cellStyle name="Обычный 23" xfId="307" xr:uid="{00000000-0005-0000-0000-000033010000}"/>
    <cellStyle name="Обычный 24" xfId="308" xr:uid="{00000000-0005-0000-0000-000034010000}"/>
    <cellStyle name="Обычный 25" xfId="309" xr:uid="{00000000-0005-0000-0000-000035010000}"/>
    <cellStyle name="Обычный 26" xfId="310" xr:uid="{00000000-0005-0000-0000-000036010000}"/>
    <cellStyle name="Обычный 3" xfId="311" xr:uid="{00000000-0005-0000-0000-000037010000}"/>
    <cellStyle name="Обычный 3 2" xfId="312" xr:uid="{00000000-0005-0000-0000-000038010000}"/>
    <cellStyle name="Обычный 30" xfId="313" xr:uid="{00000000-0005-0000-0000-000039010000}"/>
    <cellStyle name="Обычный 4" xfId="314" xr:uid="{00000000-0005-0000-0000-00003A010000}"/>
    <cellStyle name="Обычный 4 2" xfId="315" xr:uid="{00000000-0005-0000-0000-00003B010000}"/>
    <cellStyle name="Обычный 4 3" xfId="316" xr:uid="{00000000-0005-0000-0000-00003C010000}"/>
    <cellStyle name="Обычный 4 4" xfId="317" xr:uid="{00000000-0005-0000-0000-00003D010000}"/>
    <cellStyle name="Обычный 4_~2131575" xfId="318" xr:uid="{00000000-0005-0000-0000-00003E010000}"/>
    <cellStyle name="Обычный 5" xfId="319" xr:uid="{00000000-0005-0000-0000-00003F010000}"/>
    <cellStyle name="Обычный 6" xfId="320" xr:uid="{00000000-0005-0000-0000-000040010000}"/>
    <cellStyle name="Обычный 6 2" xfId="321" xr:uid="{00000000-0005-0000-0000-000041010000}"/>
    <cellStyle name="Обычный 6 3" xfId="322" xr:uid="{00000000-0005-0000-0000-000042010000}"/>
    <cellStyle name="Обычный 6 4" xfId="323" xr:uid="{00000000-0005-0000-0000-000043010000}"/>
    <cellStyle name="Обычный 6 5" xfId="324" xr:uid="{00000000-0005-0000-0000-000044010000}"/>
    <cellStyle name="Обычный 7" xfId="325" xr:uid="{00000000-0005-0000-0000-000045010000}"/>
    <cellStyle name="Обычный 7 2" xfId="326" xr:uid="{00000000-0005-0000-0000-000046010000}"/>
    <cellStyle name="Обычный 8" xfId="327" xr:uid="{00000000-0005-0000-0000-000047010000}"/>
    <cellStyle name="Обычный 8 2" xfId="328" xr:uid="{00000000-0005-0000-0000-000048010000}"/>
    <cellStyle name="Обычный 9" xfId="329" xr:uid="{00000000-0005-0000-0000-000049010000}"/>
    <cellStyle name="Обычный 9 10" xfId="330" xr:uid="{00000000-0005-0000-0000-00004A010000}"/>
    <cellStyle name="Обычный 9 2" xfId="331" xr:uid="{00000000-0005-0000-0000-00004B010000}"/>
    <cellStyle name="Обычный 9 3" xfId="332" xr:uid="{00000000-0005-0000-0000-00004C010000}"/>
    <cellStyle name="Обычный 9 4" xfId="333" xr:uid="{00000000-0005-0000-0000-00004D010000}"/>
    <cellStyle name="Обычный 9 5" xfId="334" xr:uid="{00000000-0005-0000-0000-00004E010000}"/>
    <cellStyle name="Обычный 9 6" xfId="335" xr:uid="{00000000-0005-0000-0000-00004F010000}"/>
    <cellStyle name="Обычный 9 7" xfId="336" xr:uid="{00000000-0005-0000-0000-000050010000}"/>
    <cellStyle name="Обычный 9 8" xfId="337" xr:uid="{00000000-0005-0000-0000-000051010000}"/>
    <cellStyle name="Обычный 9 9" xfId="338" xr:uid="{00000000-0005-0000-0000-000052010000}"/>
    <cellStyle name="Обычный_Locinox_28_03_2013" xfId="339" xr:uid="{00000000-0005-0000-0000-000053010000}"/>
    <cellStyle name="Обычный_Лист1_Книга2" xfId="340" xr:uid="{00000000-0005-0000-0000-000054010000}"/>
    <cellStyle name="Обычный_прайс дилерский _14.06.11" xfId="341" xr:uid="{00000000-0005-0000-0000-000055010000}"/>
    <cellStyle name="Плохой" xfId="342" builtinId="27" customBuiltin="1"/>
    <cellStyle name="Плохой 2" xfId="343" xr:uid="{00000000-0005-0000-0000-000057010000}"/>
    <cellStyle name="Плохой 2 2" xfId="344" xr:uid="{00000000-0005-0000-0000-000058010000}"/>
    <cellStyle name="Плохой 2 3" xfId="345" xr:uid="{00000000-0005-0000-0000-000059010000}"/>
    <cellStyle name="Плохой 2 4" xfId="346" xr:uid="{00000000-0005-0000-0000-00005A010000}"/>
    <cellStyle name="Плохой 3" xfId="347" xr:uid="{00000000-0005-0000-0000-00005B010000}"/>
    <cellStyle name="Пояснение" xfId="348" builtinId="53" customBuiltin="1"/>
    <cellStyle name="Пояснение 2" xfId="349" xr:uid="{00000000-0005-0000-0000-00005D010000}"/>
    <cellStyle name="Пояснение 3" xfId="350" xr:uid="{00000000-0005-0000-0000-00005E010000}"/>
    <cellStyle name="Примечание" xfId="351" builtinId="10" customBuiltin="1"/>
    <cellStyle name="Примечание 2" xfId="352" xr:uid="{00000000-0005-0000-0000-000060010000}"/>
    <cellStyle name="Примечание 2 2" xfId="353" xr:uid="{00000000-0005-0000-0000-000061010000}"/>
    <cellStyle name="Примечание 2 3" xfId="354" xr:uid="{00000000-0005-0000-0000-000062010000}"/>
    <cellStyle name="Примечание 2 4" xfId="355" xr:uid="{00000000-0005-0000-0000-000063010000}"/>
    <cellStyle name="Примечание 3" xfId="356" xr:uid="{00000000-0005-0000-0000-000064010000}"/>
    <cellStyle name="Процентный" xfId="357" builtinId="5"/>
    <cellStyle name="Процентный 2" xfId="358" xr:uid="{00000000-0005-0000-0000-000066010000}"/>
    <cellStyle name="Процентный 2 2" xfId="359" xr:uid="{00000000-0005-0000-0000-000067010000}"/>
    <cellStyle name="Процентный 2 3" xfId="360" xr:uid="{00000000-0005-0000-0000-000068010000}"/>
    <cellStyle name="Процентный 2 4" xfId="361" xr:uid="{00000000-0005-0000-0000-000069010000}"/>
    <cellStyle name="Процентный 3" xfId="362" xr:uid="{00000000-0005-0000-0000-00006A010000}"/>
    <cellStyle name="Процентный 3 2" xfId="363" xr:uid="{00000000-0005-0000-0000-00006B010000}"/>
    <cellStyle name="Процентный 3 3" xfId="364" xr:uid="{00000000-0005-0000-0000-00006C010000}"/>
    <cellStyle name="Процентный 3 4" xfId="365" xr:uid="{00000000-0005-0000-0000-00006D010000}"/>
    <cellStyle name="Процентный 4" xfId="366" xr:uid="{00000000-0005-0000-0000-00006E010000}"/>
    <cellStyle name="Процентный 4 2" xfId="367" xr:uid="{00000000-0005-0000-0000-00006F010000}"/>
    <cellStyle name="Процентный 4 3" xfId="368" xr:uid="{00000000-0005-0000-0000-000070010000}"/>
    <cellStyle name="Процентный 5" xfId="369" xr:uid="{00000000-0005-0000-0000-000071010000}"/>
    <cellStyle name="Процентный 6" xfId="370" xr:uid="{00000000-0005-0000-0000-000072010000}"/>
    <cellStyle name="Связанная ячейка" xfId="371" builtinId="24" customBuiltin="1"/>
    <cellStyle name="Связанная ячейка 2" xfId="372" xr:uid="{00000000-0005-0000-0000-000074010000}"/>
    <cellStyle name="Связанная ячейка 3" xfId="373" xr:uid="{00000000-0005-0000-0000-000075010000}"/>
    <cellStyle name="Стиль 1" xfId="374" xr:uid="{00000000-0005-0000-0000-000076010000}"/>
    <cellStyle name="Текст предупреждения" xfId="375" builtinId="11" customBuiltin="1"/>
    <cellStyle name="Текст предупреждения 2" xfId="376" xr:uid="{00000000-0005-0000-0000-000078010000}"/>
    <cellStyle name="Текст предупреждения 3" xfId="377" xr:uid="{00000000-0005-0000-0000-000079010000}"/>
    <cellStyle name="Финансовый" xfId="378" builtinId="3"/>
    <cellStyle name="Финансовый 2" xfId="379" xr:uid="{00000000-0005-0000-0000-00007B010000}"/>
    <cellStyle name="Финансовый 2 2" xfId="380" xr:uid="{00000000-0005-0000-0000-00007C010000}"/>
    <cellStyle name="Финансовый 2 3" xfId="381" xr:uid="{00000000-0005-0000-0000-00007D010000}"/>
    <cellStyle name="Финансовый 2 4" xfId="382" xr:uid="{00000000-0005-0000-0000-00007E010000}"/>
    <cellStyle name="Финансовый 3" xfId="383" xr:uid="{00000000-0005-0000-0000-00007F010000}"/>
    <cellStyle name="Финансовый 3 2" xfId="384" xr:uid="{00000000-0005-0000-0000-000080010000}"/>
    <cellStyle name="Финансовый 3 3" xfId="385" xr:uid="{00000000-0005-0000-0000-000081010000}"/>
    <cellStyle name="Финансовый 4" xfId="386" xr:uid="{00000000-0005-0000-0000-000082010000}"/>
    <cellStyle name="Финансовый 4 2" xfId="387" xr:uid="{00000000-0005-0000-0000-000083010000}"/>
    <cellStyle name="Финансовый 4 3" xfId="388" xr:uid="{00000000-0005-0000-0000-000084010000}"/>
    <cellStyle name="Хороший" xfId="389" builtinId="26" customBuiltin="1"/>
    <cellStyle name="Хороший 2" xfId="390" xr:uid="{00000000-0005-0000-0000-000086010000}"/>
    <cellStyle name="Хороший 2 2" xfId="391" xr:uid="{00000000-0005-0000-0000-000087010000}"/>
    <cellStyle name="Хороший 2 3" xfId="392" xr:uid="{00000000-0005-0000-0000-000088010000}"/>
    <cellStyle name="Хороший 2 4" xfId="393" xr:uid="{00000000-0005-0000-0000-000089010000}"/>
    <cellStyle name="Хороший 3" xfId="394" xr:uid="{00000000-0005-0000-0000-00008A010000}"/>
  </cellStyles>
  <dxfs count="13"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</dxfs>
  <tableStyles count="0" defaultTableStyle="TableStyleMedium9" defaultPivotStyle="PivotStyleLight16"/>
  <colors>
    <mruColors>
      <color rgb="FFFFFF75"/>
      <color rgb="FFFF2121"/>
      <color rgb="FFC0C0C0"/>
      <color rgb="FFC49500"/>
      <color rgb="FFFFCC00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hyperlink" Target="https://www.grandline.ru/shop/zabory-i-ograzhdeniya/panelnye-ograzhdeniya/ograzhdeniya-3d-dlya-chastnogo-sektora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hyperlink" Target="https://www.grandline.ru/shop/zabory-i-ograzhdeniya/panelnye-ograzhdeniya/ograzhdeniya-2d-dlya-promyshlennyh-obektov-bastion/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18" Type="http://schemas.openxmlformats.org/officeDocument/2006/relationships/image" Target="../media/image37.jpeg"/><Relationship Id="rId3" Type="http://schemas.openxmlformats.org/officeDocument/2006/relationships/image" Target="../media/image22.png"/><Relationship Id="rId21" Type="http://schemas.openxmlformats.org/officeDocument/2006/relationships/image" Target="../media/image40.jpeg"/><Relationship Id="rId7" Type="http://schemas.openxmlformats.org/officeDocument/2006/relationships/image" Target="../media/image26.png"/><Relationship Id="rId12" Type="http://schemas.openxmlformats.org/officeDocument/2006/relationships/image" Target="../media/image31.jpeg"/><Relationship Id="rId17" Type="http://schemas.openxmlformats.org/officeDocument/2006/relationships/image" Target="../media/image36.png"/><Relationship Id="rId2" Type="http://schemas.openxmlformats.org/officeDocument/2006/relationships/image" Target="../media/image21.png"/><Relationship Id="rId16" Type="http://schemas.openxmlformats.org/officeDocument/2006/relationships/image" Target="../media/image35.png"/><Relationship Id="rId20" Type="http://schemas.openxmlformats.org/officeDocument/2006/relationships/image" Target="../media/image39.jpeg"/><Relationship Id="rId1" Type="http://schemas.openxmlformats.org/officeDocument/2006/relationships/image" Target="../media/image20.jpe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jpeg"/><Relationship Id="rId15" Type="http://schemas.openxmlformats.org/officeDocument/2006/relationships/image" Target="../media/image34.jpeg"/><Relationship Id="rId23" Type="http://schemas.openxmlformats.org/officeDocument/2006/relationships/image" Target="../media/image19.png"/><Relationship Id="rId10" Type="http://schemas.openxmlformats.org/officeDocument/2006/relationships/image" Target="../media/image29.jpeg"/><Relationship Id="rId19" Type="http://schemas.openxmlformats.org/officeDocument/2006/relationships/image" Target="../media/image38.jpeg"/><Relationship Id="rId4" Type="http://schemas.openxmlformats.org/officeDocument/2006/relationships/image" Target="../media/image23.png"/><Relationship Id="rId9" Type="http://schemas.openxmlformats.org/officeDocument/2006/relationships/image" Target="../media/image28.jpeg"/><Relationship Id="rId14" Type="http://schemas.openxmlformats.org/officeDocument/2006/relationships/image" Target="../media/image33.png"/><Relationship Id="rId22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hyperlink" Target="http://www.grandline.ru/shop/zabory-i-ograzhdeniya/modulnye-ograzhdeniya/ekonom/vetrovaya-nagruzka/tablica-vetrovoj-nagruzki/" TargetMode="External"/><Relationship Id="rId18" Type="http://schemas.openxmlformats.org/officeDocument/2006/relationships/image" Target="../media/image56.png"/><Relationship Id="rId26" Type="http://schemas.openxmlformats.org/officeDocument/2006/relationships/image" Target="../media/image64.png"/><Relationship Id="rId3" Type="http://schemas.openxmlformats.org/officeDocument/2006/relationships/image" Target="../media/image43.png"/><Relationship Id="rId21" Type="http://schemas.openxmlformats.org/officeDocument/2006/relationships/image" Target="../media/image59.png"/><Relationship Id="rId7" Type="http://schemas.openxmlformats.org/officeDocument/2006/relationships/image" Target="../media/image47.jpeg"/><Relationship Id="rId12" Type="http://schemas.openxmlformats.org/officeDocument/2006/relationships/image" Target="../media/image52.jpeg"/><Relationship Id="rId17" Type="http://schemas.openxmlformats.org/officeDocument/2006/relationships/image" Target="../media/image55.jpeg"/><Relationship Id="rId25" Type="http://schemas.openxmlformats.org/officeDocument/2006/relationships/image" Target="../media/image63.png"/><Relationship Id="rId2" Type="http://schemas.openxmlformats.org/officeDocument/2006/relationships/image" Target="../media/image42.jpeg"/><Relationship Id="rId16" Type="http://schemas.openxmlformats.org/officeDocument/2006/relationships/image" Target="../media/image54.png"/><Relationship Id="rId20" Type="http://schemas.openxmlformats.org/officeDocument/2006/relationships/image" Target="../media/image58.png"/><Relationship Id="rId29" Type="http://schemas.openxmlformats.org/officeDocument/2006/relationships/image" Target="../media/image67.png"/><Relationship Id="rId1" Type="http://schemas.openxmlformats.org/officeDocument/2006/relationships/image" Target="../media/image41.jpe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24" Type="http://schemas.openxmlformats.org/officeDocument/2006/relationships/image" Target="../media/image62.png"/><Relationship Id="rId32" Type="http://schemas.openxmlformats.org/officeDocument/2006/relationships/image" Target="../media/image19.png"/><Relationship Id="rId5" Type="http://schemas.openxmlformats.org/officeDocument/2006/relationships/image" Target="../media/image45.jpeg"/><Relationship Id="rId15" Type="http://schemas.openxmlformats.org/officeDocument/2006/relationships/image" Target="../media/image53.png"/><Relationship Id="rId23" Type="http://schemas.openxmlformats.org/officeDocument/2006/relationships/image" Target="../media/image61.png"/><Relationship Id="rId28" Type="http://schemas.openxmlformats.org/officeDocument/2006/relationships/image" Target="../media/image66.jpeg"/><Relationship Id="rId10" Type="http://schemas.openxmlformats.org/officeDocument/2006/relationships/image" Target="../media/image50.jpeg"/><Relationship Id="rId19" Type="http://schemas.openxmlformats.org/officeDocument/2006/relationships/image" Target="../media/image57.png"/><Relationship Id="rId31" Type="http://schemas.openxmlformats.org/officeDocument/2006/relationships/image" Target="../media/image18.png"/><Relationship Id="rId4" Type="http://schemas.openxmlformats.org/officeDocument/2006/relationships/image" Target="../media/image44.emf"/><Relationship Id="rId9" Type="http://schemas.openxmlformats.org/officeDocument/2006/relationships/image" Target="../media/image49.png"/><Relationship Id="rId14" Type="http://schemas.openxmlformats.org/officeDocument/2006/relationships/hyperlink" Target="http://www.grandline.ru/uploads/images/ogragdeniya/modul/Premiumplus/vetrovye_nagruzki_in_3.jpg" TargetMode="External"/><Relationship Id="rId22" Type="http://schemas.openxmlformats.org/officeDocument/2006/relationships/image" Target="../media/image60.png"/><Relationship Id="rId27" Type="http://schemas.openxmlformats.org/officeDocument/2006/relationships/image" Target="../media/image65.jpeg"/><Relationship Id="rId30" Type="http://schemas.openxmlformats.org/officeDocument/2006/relationships/image" Target="../media/image6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emf"/><Relationship Id="rId13" Type="http://schemas.openxmlformats.org/officeDocument/2006/relationships/image" Target="../media/image18.png"/><Relationship Id="rId3" Type="http://schemas.openxmlformats.org/officeDocument/2006/relationships/image" Target="../media/image71.jpeg"/><Relationship Id="rId7" Type="http://schemas.openxmlformats.org/officeDocument/2006/relationships/image" Target="../media/image75.png"/><Relationship Id="rId12" Type="http://schemas.openxmlformats.org/officeDocument/2006/relationships/image" Target="../media/image80.png"/><Relationship Id="rId2" Type="http://schemas.openxmlformats.org/officeDocument/2006/relationships/image" Target="../media/image70.jpeg"/><Relationship Id="rId1" Type="http://schemas.openxmlformats.org/officeDocument/2006/relationships/image" Target="../media/image69.jpeg"/><Relationship Id="rId6" Type="http://schemas.openxmlformats.org/officeDocument/2006/relationships/image" Target="../media/image74.jpeg"/><Relationship Id="rId11" Type="http://schemas.openxmlformats.org/officeDocument/2006/relationships/image" Target="../media/image79.png"/><Relationship Id="rId5" Type="http://schemas.openxmlformats.org/officeDocument/2006/relationships/image" Target="../media/image73.jpeg"/><Relationship Id="rId10" Type="http://schemas.openxmlformats.org/officeDocument/2006/relationships/image" Target="../media/image78.png"/><Relationship Id="rId4" Type="http://schemas.openxmlformats.org/officeDocument/2006/relationships/image" Target="../media/image72.jpeg"/><Relationship Id="rId9" Type="http://schemas.openxmlformats.org/officeDocument/2006/relationships/image" Target="../media/image7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png"/><Relationship Id="rId13" Type="http://schemas.openxmlformats.org/officeDocument/2006/relationships/image" Target="../media/image18.png"/><Relationship Id="rId3" Type="http://schemas.openxmlformats.org/officeDocument/2006/relationships/image" Target="../media/image83.jpeg"/><Relationship Id="rId7" Type="http://schemas.openxmlformats.org/officeDocument/2006/relationships/image" Target="../media/image87.jpeg"/><Relationship Id="rId12" Type="http://schemas.openxmlformats.org/officeDocument/2006/relationships/image" Target="../media/image92.jpeg"/><Relationship Id="rId2" Type="http://schemas.openxmlformats.org/officeDocument/2006/relationships/image" Target="../media/image82.jpeg"/><Relationship Id="rId1" Type="http://schemas.openxmlformats.org/officeDocument/2006/relationships/image" Target="../media/image81.jpeg"/><Relationship Id="rId6" Type="http://schemas.openxmlformats.org/officeDocument/2006/relationships/image" Target="../media/image86.png"/><Relationship Id="rId11" Type="http://schemas.openxmlformats.org/officeDocument/2006/relationships/image" Target="../media/image91.jpeg"/><Relationship Id="rId5" Type="http://schemas.openxmlformats.org/officeDocument/2006/relationships/image" Target="../media/image85.jpeg"/><Relationship Id="rId10" Type="http://schemas.openxmlformats.org/officeDocument/2006/relationships/image" Target="../media/image90.jpeg"/><Relationship Id="rId4" Type="http://schemas.openxmlformats.org/officeDocument/2006/relationships/image" Target="../media/image84.jpeg"/><Relationship Id="rId9" Type="http://schemas.openxmlformats.org/officeDocument/2006/relationships/image" Target="../media/image89.jpeg"/><Relationship Id="rId14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9.png"/><Relationship Id="rId2" Type="http://schemas.openxmlformats.org/officeDocument/2006/relationships/image" Target="../media/image95.pn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8.png"/><Relationship Id="rId5" Type="http://schemas.openxmlformats.org/officeDocument/2006/relationships/image" Target="../media/image98.jpeg"/><Relationship Id="rId10" Type="http://schemas.openxmlformats.org/officeDocument/2006/relationships/image" Target="../media/image103.jpeg"/><Relationship Id="rId4" Type="http://schemas.openxmlformats.org/officeDocument/2006/relationships/image" Target="../media/image97.png"/><Relationship Id="rId9" Type="http://schemas.openxmlformats.org/officeDocument/2006/relationships/image" Target="../media/image10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18" Type="http://schemas.openxmlformats.org/officeDocument/2006/relationships/image" Target="../media/image19.png"/><Relationship Id="rId3" Type="http://schemas.openxmlformats.org/officeDocument/2006/relationships/image" Target="../media/image106.jpeg"/><Relationship Id="rId7" Type="http://schemas.openxmlformats.org/officeDocument/2006/relationships/image" Target="../media/image110.jpeg"/><Relationship Id="rId12" Type="http://schemas.openxmlformats.org/officeDocument/2006/relationships/image" Target="../media/image115.png"/><Relationship Id="rId17" Type="http://schemas.openxmlformats.org/officeDocument/2006/relationships/image" Target="../media/image18.png"/><Relationship Id="rId2" Type="http://schemas.openxmlformats.org/officeDocument/2006/relationships/image" Target="../media/image105.jpeg"/><Relationship Id="rId16" Type="http://schemas.openxmlformats.org/officeDocument/2006/relationships/image" Target="../media/image119.jpeg"/><Relationship Id="rId1" Type="http://schemas.openxmlformats.org/officeDocument/2006/relationships/image" Target="../media/image104.jpeg"/><Relationship Id="rId6" Type="http://schemas.openxmlformats.org/officeDocument/2006/relationships/image" Target="../media/image109.jpe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5" Type="http://schemas.openxmlformats.org/officeDocument/2006/relationships/image" Target="../media/image118.png"/><Relationship Id="rId10" Type="http://schemas.openxmlformats.org/officeDocument/2006/relationships/image" Target="../media/image113.png"/><Relationship Id="rId4" Type="http://schemas.openxmlformats.org/officeDocument/2006/relationships/image" Target="../media/image107.jpe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28</xdr:row>
      <xdr:rowOff>76200</xdr:rowOff>
    </xdr:from>
    <xdr:to>
      <xdr:col>0</xdr:col>
      <xdr:colOff>1085850</xdr:colOff>
      <xdr:row>28</xdr:row>
      <xdr:rowOff>504825</xdr:rowOff>
    </xdr:to>
    <xdr:pic>
      <xdr:nvPicPr>
        <xdr:cNvPr id="149613" name="Picture 288">
          <a:extLst>
            <a:ext uri="{FF2B5EF4-FFF2-40B4-BE49-F238E27FC236}">
              <a16:creationId xmlns:a16="http://schemas.microsoft.com/office/drawing/2014/main" id="{00000000-0008-0000-0000-00006D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6125825"/>
          <a:ext cx="6381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16</xdr:row>
      <xdr:rowOff>190500</xdr:rowOff>
    </xdr:from>
    <xdr:to>
      <xdr:col>0</xdr:col>
      <xdr:colOff>1581150</xdr:colOff>
      <xdr:row>17</xdr:row>
      <xdr:rowOff>323850</xdr:rowOff>
    </xdr:to>
    <xdr:pic>
      <xdr:nvPicPr>
        <xdr:cNvPr id="149614" name="Picture 285" descr="IMG_5338">
          <a:extLst>
            <a:ext uri="{FF2B5EF4-FFF2-40B4-BE49-F238E27FC236}">
              <a16:creationId xmlns:a16="http://schemas.microsoft.com/office/drawing/2014/main" id="{00000000-0008-0000-0000-00006E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248900"/>
          <a:ext cx="1514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18</xdr:row>
      <xdr:rowOff>257175</xdr:rowOff>
    </xdr:from>
    <xdr:to>
      <xdr:col>0</xdr:col>
      <xdr:colOff>1390650</xdr:colOff>
      <xdr:row>21</xdr:row>
      <xdr:rowOff>209550</xdr:rowOff>
    </xdr:to>
    <xdr:pic>
      <xdr:nvPicPr>
        <xdr:cNvPr id="149615" name="Picture 286">
          <a:extLst>
            <a:ext uri="{FF2B5EF4-FFF2-40B4-BE49-F238E27FC236}">
              <a16:creationId xmlns:a16="http://schemas.microsoft.com/office/drawing/2014/main" id="{00000000-0008-0000-0000-00006F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325225"/>
          <a:ext cx="12954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30</xdr:row>
      <xdr:rowOff>85725</xdr:rowOff>
    </xdr:from>
    <xdr:to>
      <xdr:col>0</xdr:col>
      <xdr:colOff>1419225</xdr:colOff>
      <xdr:row>31</xdr:row>
      <xdr:rowOff>419100</xdr:rowOff>
    </xdr:to>
    <xdr:pic>
      <xdr:nvPicPr>
        <xdr:cNvPr id="149616" name="Picture 290">
          <a:extLst>
            <a:ext uri="{FF2B5EF4-FFF2-40B4-BE49-F238E27FC236}">
              <a16:creationId xmlns:a16="http://schemas.microsoft.com/office/drawing/2014/main" id="{00000000-0008-0000-0000-000070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211675"/>
          <a:ext cx="12763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34</xdr:row>
      <xdr:rowOff>66675</xdr:rowOff>
    </xdr:from>
    <xdr:to>
      <xdr:col>0</xdr:col>
      <xdr:colOff>971550</xdr:colOff>
      <xdr:row>34</xdr:row>
      <xdr:rowOff>428625</xdr:rowOff>
    </xdr:to>
    <xdr:pic>
      <xdr:nvPicPr>
        <xdr:cNvPr id="149617" name="Picture 293">
          <a:extLst>
            <a:ext uri="{FF2B5EF4-FFF2-40B4-BE49-F238E27FC236}">
              <a16:creationId xmlns:a16="http://schemas.microsoft.com/office/drawing/2014/main" id="{00000000-0008-0000-0000-000071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9211925"/>
          <a:ext cx="504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35</xdr:row>
      <xdr:rowOff>47625</xdr:rowOff>
    </xdr:from>
    <xdr:to>
      <xdr:col>0</xdr:col>
      <xdr:colOff>990600</xdr:colOff>
      <xdr:row>35</xdr:row>
      <xdr:rowOff>438150</xdr:rowOff>
    </xdr:to>
    <xdr:pic>
      <xdr:nvPicPr>
        <xdr:cNvPr id="149618" name="Picture 294" descr="Рисунок37">
          <a:extLst>
            <a:ext uri="{FF2B5EF4-FFF2-40B4-BE49-F238E27FC236}">
              <a16:creationId xmlns:a16="http://schemas.microsoft.com/office/drawing/2014/main" id="{00000000-0008-0000-0000-000072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9697700"/>
          <a:ext cx="466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36</xdr:row>
      <xdr:rowOff>76200</xdr:rowOff>
    </xdr:from>
    <xdr:to>
      <xdr:col>0</xdr:col>
      <xdr:colOff>942975</xdr:colOff>
      <xdr:row>36</xdr:row>
      <xdr:rowOff>428625</xdr:rowOff>
    </xdr:to>
    <xdr:pic>
      <xdr:nvPicPr>
        <xdr:cNvPr id="149619" name="Picture 296">
          <a:extLst>
            <a:ext uri="{FF2B5EF4-FFF2-40B4-BE49-F238E27FC236}">
              <a16:creationId xmlns:a16="http://schemas.microsoft.com/office/drawing/2014/main" id="{00000000-0008-0000-0000-000073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0231100"/>
          <a:ext cx="400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10</xdr:row>
      <xdr:rowOff>114300</xdr:rowOff>
    </xdr:from>
    <xdr:to>
      <xdr:col>0</xdr:col>
      <xdr:colOff>1552575</xdr:colOff>
      <xdr:row>11</xdr:row>
      <xdr:rowOff>666750</xdr:rowOff>
    </xdr:to>
    <xdr:pic>
      <xdr:nvPicPr>
        <xdr:cNvPr id="149620" name="Picture 283" descr="Рисунок4">
          <a:extLst>
            <a:ext uri="{FF2B5EF4-FFF2-40B4-BE49-F238E27FC236}">
              <a16:creationId xmlns:a16="http://schemas.microsoft.com/office/drawing/2014/main" id="{00000000-0008-0000-0000-000074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667375"/>
          <a:ext cx="14382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12</xdr:row>
      <xdr:rowOff>238125</xdr:rowOff>
    </xdr:from>
    <xdr:to>
      <xdr:col>0</xdr:col>
      <xdr:colOff>1552575</xdr:colOff>
      <xdr:row>13</xdr:row>
      <xdr:rowOff>714375</xdr:rowOff>
    </xdr:to>
    <xdr:pic>
      <xdr:nvPicPr>
        <xdr:cNvPr id="149621" name="Picture 284" descr="Рисунок2">
          <a:extLst>
            <a:ext uri="{FF2B5EF4-FFF2-40B4-BE49-F238E27FC236}">
              <a16:creationId xmlns:a16="http://schemas.microsoft.com/office/drawing/2014/main" id="{00000000-0008-0000-0000-000075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15200"/>
          <a:ext cx="14382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23</xdr:row>
      <xdr:rowOff>257175</xdr:rowOff>
    </xdr:from>
    <xdr:to>
      <xdr:col>0</xdr:col>
      <xdr:colOff>1266825</xdr:colOff>
      <xdr:row>26</xdr:row>
      <xdr:rowOff>9525</xdr:rowOff>
    </xdr:to>
    <xdr:pic>
      <xdr:nvPicPr>
        <xdr:cNvPr id="149622" name="Рисунок 16">
          <a:extLst>
            <a:ext uri="{FF2B5EF4-FFF2-40B4-BE49-F238E27FC236}">
              <a16:creationId xmlns:a16="http://schemas.microsoft.com/office/drawing/2014/main" id="{00000000-0008-0000-0000-0000764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849350"/>
          <a:ext cx="9715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29</xdr:row>
      <xdr:rowOff>47625</xdr:rowOff>
    </xdr:from>
    <xdr:to>
      <xdr:col>0</xdr:col>
      <xdr:colOff>904875</xdr:colOff>
      <xdr:row>29</xdr:row>
      <xdr:rowOff>447675</xdr:rowOff>
    </xdr:to>
    <xdr:pic>
      <xdr:nvPicPr>
        <xdr:cNvPr id="149624" name="Рисунок 18">
          <a:extLst>
            <a:ext uri="{FF2B5EF4-FFF2-40B4-BE49-F238E27FC236}">
              <a16:creationId xmlns:a16="http://schemas.microsoft.com/office/drawing/2014/main" id="{00000000-0008-0000-0000-0000784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21" b="20291"/>
        <a:stretch>
          <a:fillRect/>
        </a:stretch>
      </xdr:blipFill>
      <xdr:spPr bwMode="auto">
        <a:xfrm>
          <a:off x="371475" y="16668750"/>
          <a:ext cx="533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</xdr:row>
      <xdr:rowOff>142875</xdr:rowOff>
    </xdr:from>
    <xdr:to>
      <xdr:col>0</xdr:col>
      <xdr:colOff>1562100</xdr:colOff>
      <xdr:row>7</xdr:row>
      <xdr:rowOff>476250</xdr:rowOff>
    </xdr:to>
    <xdr:pic>
      <xdr:nvPicPr>
        <xdr:cNvPr id="149625" name="Рисунок 21">
          <a:extLst>
            <a:ext uri="{FF2B5EF4-FFF2-40B4-BE49-F238E27FC236}">
              <a16:creationId xmlns:a16="http://schemas.microsoft.com/office/drawing/2014/main" id="{00000000-0008-0000-0000-0000794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295650"/>
          <a:ext cx="14573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32</xdr:row>
      <xdr:rowOff>152400</xdr:rowOff>
    </xdr:from>
    <xdr:to>
      <xdr:col>0</xdr:col>
      <xdr:colOff>1371600</xdr:colOff>
      <xdr:row>33</xdr:row>
      <xdr:rowOff>400050</xdr:rowOff>
    </xdr:to>
    <xdr:pic>
      <xdr:nvPicPr>
        <xdr:cNvPr id="149626" name="Рисунок 15">
          <a:extLst>
            <a:ext uri="{FF2B5EF4-FFF2-40B4-BE49-F238E27FC236}">
              <a16:creationId xmlns:a16="http://schemas.microsoft.com/office/drawing/2014/main" id="{00000000-0008-0000-0000-00007A4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288000"/>
          <a:ext cx="1133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40</xdr:row>
      <xdr:rowOff>123825</xdr:rowOff>
    </xdr:from>
    <xdr:to>
      <xdr:col>0</xdr:col>
      <xdr:colOff>1276350</xdr:colOff>
      <xdr:row>40</xdr:row>
      <xdr:rowOff>590550</xdr:rowOff>
    </xdr:to>
    <xdr:pic>
      <xdr:nvPicPr>
        <xdr:cNvPr id="149627" name="Picture 277" descr="Рисунок27">
          <a:extLst>
            <a:ext uri="{FF2B5EF4-FFF2-40B4-BE49-F238E27FC236}">
              <a16:creationId xmlns:a16="http://schemas.microsoft.com/office/drawing/2014/main" id="{00000000-0008-0000-0000-00007B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669500"/>
          <a:ext cx="10477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39</xdr:row>
      <xdr:rowOff>123825</xdr:rowOff>
    </xdr:from>
    <xdr:to>
      <xdr:col>0</xdr:col>
      <xdr:colOff>1200150</xdr:colOff>
      <xdr:row>39</xdr:row>
      <xdr:rowOff>514350</xdr:rowOff>
    </xdr:to>
    <xdr:pic>
      <xdr:nvPicPr>
        <xdr:cNvPr id="149628" name="Picture 278" descr="Рисунок25">
          <a:extLst>
            <a:ext uri="{FF2B5EF4-FFF2-40B4-BE49-F238E27FC236}">
              <a16:creationId xmlns:a16="http://schemas.microsoft.com/office/drawing/2014/main" id="{00000000-0008-0000-0000-00007C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2040850"/>
          <a:ext cx="895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38</xdr:row>
      <xdr:rowOff>85725</xdr:rowOff>
    </xdr:from>
    <xdr:to>
      <xdr:col>0</xdr:col>
      <xdr:colOff>1152525</xdr:colOff>
      <xdr:row>38</xdr:row>
      <xdr:rowOff>523875</xdr:rowOff>
    </xdr:to>
    <xdr:pic>
      <xdr:nvPicPr>
        <xdr:cNvPr id="149629" name="Picture 279" descr="Рисунок26">
          <a:extLst>
            <a:ext uri="{FF2B5EF4-FFF2-40B4-BE49-F238E27FC236}">
              <a16:creationId xmlns:a16="http://schemas.microsoft.com/office/drawing/2014/main" id="{00000000-0008-0000-0000-00007D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1374100"/>
          <a:ext cx="790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37</xdr:row>
      <xdr:rowOff>190500</xdr:rowOff>
    </xdr:from>
    <xdr:to>
      <xdr:col>0</xdr:col>
      <xdr:colOff>1371600</xdr:colOff>
      <xdr:row>37</xdr:row>
      <xdr:rowOff>457200</xdr:rowOff>
    </xdr:to>
    <xdr:pic>
      <xdr:nvPicPr>
        <xdr:cNvPr id="149630" name="Рисунок 23" descr="dds.jpg">
          <a:extLst>
            <a:ext uri="{FF2B5EF4-FFF2-40B4-BE49-F238E27FC236}">
              <a16:creationId xmlns:a16="http://schemas.microsoft.com/office/drawing/2014/main" id="{00000000-0008-0000-0000-00007E4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850225"/>
          <a:ext cx="12287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432955</xdr:colOff>
      <xdr:row>0</xdr:row>
      <xdr:rowOff>138545</xdr:rowOff>
    </xdr:from>
    <xdr:to>
      <xdr:col>12</xdr:col>
      <xdr:colOff>7166</xdr:colOff>
      <xdr:row>1</xdr:row>
      <xdr:rowOff>71013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902046" y="138545"/>
          <a:ext cx="2743438" cy="902286"/>
        </a:xfrm>
        <a:prstGeom prst="rect">
          <a:avLst/>
        </a:prstGeom>
      </xdr:spPr>
    </xdr:pic>
    <xdr:clientData/>
  </xdr:twoCellAnchor>
  <xdr:twoCellAnchor editAs="oneCell">
    <xdr:from>
      <xdr:col>0</xdr:col>
      <xdr:colOff>86591</xdr:colOff>
      <xdr:row>0</xdr:row>
      <xdr:rowOff>190500</xdr:rowOff>
    </xdr:from>
    <xdr:to>
      <xdr:col>1</xdr:col>
      <xdr:colOff>1154319</xdr:colOff>
      <xdr:row>0</xdr:row>
      <xdr:rowOff>800153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6591" y="190500"/>
          <a:ext cx="2712955" cy="6096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291985</xdr:colOff>
      <xdr:row>18</xdr:row>
      <xdr:rowOff>173182</xdr:rowOff>
    </xdr:from>
    <xdr:to>
      <xdr:col>0</xdr:col>
      <xdr:colOff>337704</xdr:colOff>
      <xdr:row>18</xdr:row>
      <xdr:rowOff>231797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 flipH="1" flipV="1">
          <a:off x="291985" y="7169727"/>
          <a:ext cx="45719" cy="58615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 w="9525" cmpd="sng">
          <a:solidFill>
            <a:sysClr val="windowText" lastClr="000000"/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>
              <a:solidFill>
                <a:schemeClr val="bg1"/>
              </a:solidFill>
            </a:rPr>
            <a:t>переход</a:t>
          </a:r>
          <a:r>
            <a:rPr lang="ru-RU" sz="1400" baseline="0">
              <a:solidFill>
                <a:schemeClr val="bg1"/>
              </a:solidFill>
            </a:rPr>
            <a:t> на </a:t>
          </a:r>
          <a:r>
            <a:rPr lang="ru-RU" sz="1400" b="1" baseline="0">
              <a:solidFill>
                <a:schemeClr val="bg1"/>
              </a:solidFill>
            </a:rPr>
            <a:t>Ограждения </a:t>
          </a:r>
          <a:r>
            <a:rPr lang="en-US" sz="1400" b="1" baseline="0">
              <a:solidFill>
                <a:schemeClr val="bg1"/>
              </a:solidFill>
            </a:rPr>
            <a:t>Medium </a:t>
          </a:r>
          <a:endParaRPr lang="ru-RU" sz="1400" b="1" baseline="0">
            <a:solidFill>
              <a:schemeClr val="bg1"/>
            </a:solidFill>
          </a:endParaRPr>
        </a:p>
        <a:p>
          <a:pPr algn="ctr"/>
          <a:r>
            <a:rPr lang="ru-RU" sz="1400" baseline="0">
              <a:solidFill>
                <a:schemeClr val="bg1"/>
              </a:solidFill>
            </a:rPr>
            <a:t>на сайте </a:t>
          </a:r>
          <a:r>
            <a:rPr lang="en-US" sz="1400" baseline="0">
              <a:solidFill>
                <a:schemeClr val="bg1"/>
              </a:solidFill>
            </a:rPr>
            <a:t>www.grandline.ru</a:t>
          </a:r>
          <a:endParaRPr lang="ru-RU" sz="14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2476498</xdr:colOff>
      <xdr:row>33</xdr:row>
      <xdr:rowOff>242456</xdr:rowOff>
    </xdr:from>
    <xdr:to>
      <xdr:col>0</xdr:col>
      <xdr:colOff>2522217</xdr:colOff>
      <xdr:row>34</xdr:row>
      <xdr:rowOff>69273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 flipH="1" flipV="1">
          <a:off x="2476498" y="11395365"/>
          <a:ext cx="45719" cy="103908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 w="9525" cmpd="sng">
          <a:solidFill>
            <a:sysClr val="windowText" lastClr="000000"/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>
              <a:solidFill>
                <a:schemeClr val="bg1"/>
              </a:solidFill>
            </a:rPr>
            <a:t>переход</a:t>
          </a:r>
          <a:r>
            <a:rPr lang="ru-RU" sz="1400" baseline="0">
              <a:solidFill>
                <a:schemeClr val="bg1"/>
              </a:solidFill>
            </a:rPr>
            <a:t> на </a:t>
          </a:r>
          <a:r>
            <a:rPr lang="ru-RU" sz="1400" b="1" baseline="0">
              <a:solidFill>
                <a:schemeClr val="bg1"/>
              </a:solidFill>
            </a:rPr>
            <a:t>Ограждения </a:t>
          </a:r>
          <a:r>
            <a:rPr lang="en-US" sz="1400" b="1" baseline="0">
              <a:solidFill>
                <a:schemeClr val="bg1"/>
              </a:solidFill>
            </a:rPr>
            <a:t>Profi </a:t>
          </a:r>
          <a:endParaRPr lang="ru-RU" sz="1400" b="1" baseline="0">
            <a:solidFill>
              <a:schemeClr val="bg1"/>
            </a:solidFill>
          </a:endParaRPr>
        </a:p>
        <a:p>
          <a:pPr algn="ctr"/>
          <a:r>
            <a:rPr lang="ru-RU" sz="1400" baseline="0">
              <a:solidFill>
                <a:schemeClr val="bg1"/>
              </a:solidFill>
            </a:rPr>
            <a:t>на сайте </a:t>
          </a:r>
          <a:r>
            <a:rPr lang="en-US" sz="1400" baseline="0">
              <a:solidFill>
                <a:schemeClr val="bg1"/>
              </a:solidFill>
            </a:rPr>
            <a:t>www.grandline.ru</a:t>
          </a:r>
          <a:endParaRPr lang="ru-RU" sz="14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11</xdr:col>
      <xdr:colOff>1091046</xdr:colOff>
      <xdr:row>0</xdr:row>
      <xdr:rowOff>207818</xdr:rowOff>
    </xdr:from>
    <xdr:to>
      <xdr:col>12</xdr:col>
      <xdr:colOff>1860211</xdr:colOff>
      <xdr:row>1</xdr:row>
      <xdr:rowOff>140286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55682" y="207818"/>
          <a:ext cx="2743438" cy="902286"/>
        </a:xfrm>
        <a:prstGeom prst="rect">
          <a:avLst/>
        </a:prstGeom>
      </xdr:spPr>
    </xdr:pic>
    <xdr:clientData/>
  </xdr:twoCellAnchor>
  <xdr:twoCellAnchor editAs="oneCell">
    <xdr:from>
      <xdr:col>0</xdr:col>
      <xdr:colOff>103909</xdr:colOff>
      <xdr:row>0</xdr:row>
      <xdr:rowOff>190500</xdr:rowOff>
    </xdr:from>
    <xdr:to>
      <xdr:col>0</xdr:col>
      <xdr:colOff>2816864</xdr:colOff>
      <xdr:row>0</xdr:row>
      <xdr:rowOff>800153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909" y="190500"/>
          <a:ext cx="2712955" cy="6096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3097530</xdr:colOff>
      <xdr:row>15</xdr:row>
      <xdr:rowOff>259772</xdr:rowOff>
    </xdr:from>
    <xdr:to>
      <xdr:col>0</xdr:col>
      <xdr:colOff>3143249</xdr:colOff>
      <xdr:row>16</xdr:row>
      <xdr:rowOff>28400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097530" y="6425045"/>
          <a:ext cx="45719" cy="45719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 w="9525" cmpd="sng">
          <a:solidFill>
            <a:sysClr val="windowText" lastClr="000000"/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>
              <a:solidFill>
                <a:schemeClr val="bg1"/>
              </a:solidFill>
            </a:rPr>
            <a:t>переход</a:t>
          </a:r>
          <a:r>
            <a:rPr lang="ru-RU" sz="1400" baseline="0">
              <a:solidFill>
                <a:schemeClr val="bg1"/>
              </a:solidFill>
            </a:rPr>
            <a:t> на </a:t>
          </a:r>
          <a:r>
            <a:rPr lang="ru-RU" sz="1400" b="1" baseline="0">
              <a:solidFill>
                <a:schemeClr val="bg1"/>
              </a:solidFill>
            </a:rPr>
            <a:t>Ограждения </a:t>
          </a:r>
          <a:r>
            <a:rPr lang="en-US" sz="1400" b="1" baseline="0">
              <a:solidFill>
                <a:schemeClr val="bg1"/>
              </a:solidFill>
            </a:rPr>
            <a:t>Bastion </a:t>
          </a:r>
          <a:endParaRPr lang="ru-RU" sz="1400" b="1" baseline="0">
            <a:solidFill>
              <a:schemeClr val="bg1"/>
            </a:solidFill>
          </a:endParaRPr>
        </a:p>
        <a:p>
          <a:pPr algn="ctr"/>
          <a:r>
            <a:rPr lang="ru-RU" sz="1400" baseline="0">
              <a:solidFill>
                <a:schemeClr val="bg1"/>
              </a:solidFill>
            </a:rPr>
            <a:t>на сайте </a:t>
          </a:r>
          <a:r>
            <a:rPr lang="en-US" sz="1400" baseline="0">
              <a:solidFill>
                <a:schemeClr val="bg1"/>
              </a:solidFill>
            </a:rPr>
            <a:t>www.grandline.ru</a:t>
          </a:r>
          <a:endParaRPr lang="ru-RU" sz="14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11</xdr:col>
      <xdr:colOff>1212273</xdr:colOff>
      <xdr:row>0</xdr:row>
      <xdr:rowOff>225136</xdr:rowOff>
    </xdr:from>
    <xdr:to>
      <xdr:col>13</xdr:col>
      <xdr:colOff>7165</xdr:colOff>
      <xdr:row>1</xdr:row>
      <xdr:rowOff>157604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76909" y="225136"/>
          <a:ext cx="2743438" cy="902286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155863</xdr:colOff>
      <xdr:row>0</xdr:row>
      <xdr:rowOff>259773</xdr:rowOff>
    </xdr:from>
    <xdr:to>
      <xdr:col>0</xdr:col>
      <xdr:colOff>2868818</xdr:colOff>
      <xdr:row>0</xdr:row>
      <xdr:rowOff>869426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863" y="259773"/>
          <a:ext cx="2712955" cy="6096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55</xdr:row>
      <xdr:rowOff>95250</xdr:rowOff>
    </xdr:from>
    <xdr:to>
      <xdr:col>0</xdr:col>
      <xdr:colOff>1724025</xdr:colOff>
      <xdr:row>55</xdr:row>
      <xdr:rowOff>742950</xdr:rowOff>
    </xdr:to>
    <xdr:pic>
      <xdr:nvPicPr>
        <xdr:cNvPr id="152727" name="Рисунок 37" descr="крепление хомут 62х55 для наконечника.jpg">
          <a:extLst>
            <a:ext uri="{FF2B5EF4-FFF2-40B4-BE49-F238E27FC236}">
              <a16:creationId xmlns:a16="http://schemas.microsoft.com/office/drawing/2014/main" id="{00000000-0008-0000-0300-000097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1374100"/>
          <a:ext cx="1152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51</xdr:row>
      <xdr:rowOff>85725</xdr:rowOff>
    </xdr:from>
    <xdr:to>
      <xdr:col>0</xdr:col>
      <xdr:colOff>1562100</xdr:colOff>
      <xdr:row>51</xdr:row>
      <xdr:rowOff>733425</xdr:rowOff>
    </xdr:to>
    <xdr:pic>
      <xdr:nvPicPr>
        <xdr:cNvPr id="152729" name="Рисунок 7">
          <a:extLst>
            <a:ext uri="{FF2B5EF4-FFF2-40B4-BE49-F238E27FC236}">
              <a16:creationId xmlns:a16="http://schemas.microsoft.com/office/drawing/2014/main" id="{00000000-0008-0000-0300-000099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8087975"/>
          <a:ext cx="733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50</xdr:row>
      <xdr:rowOff>85725</xdr:rowOff>
    </xdr:from>
    <xdr:to>
      <xdr:col>0</xdr:col>
      <xdr:colOff>1943100</xdr:colOff>
      <xdr:row>50</xdr:row>
      <xdr:rowOff>733425</xdr:rowOff>
    </xdr:to>
    <xdr:pic>
      <xdr:nvPicPr>
        <xdr:cNvPr id="152730" name="Рисунок 6">
          <a:extLst>
            <a:ext uri="{FF2B5EF4-FFF2-40B4-BE49-F238E27FC236}">
              <a16:creationId xmlns:a16="http://schemas.microsoft.com/office/drawing/2014/main" id="{00000000-0008-0000-0300-00009A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7268825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4</xdr:row>
      <xdr:rowOff>238125</xdr:rowOff>
    </xdr:from>
    <xdr:to>
      <xdr:col>0</xdr:col>
      <xdr:colOff>1790700</xdr:colOff>
      <xdr:row>14</xdr:row>
      <xdr:rowOff>180975</xdr:rowOff>
    </xdr:to>
    <xdr:pic>
      <xdr:nvPicPr>
        <xdr:cNvPr id="152731" name="Рисунок 1">
          <a:extLst>
            <a:ext uri="{FF2B5EF4-FFF2-40B4-BE49-F238E27FC236}">
              <a16:creationId xmlns:a16="http://schemas.microsoft.com/office/drawing/2014/main" id="{00000000-0008-0000-0300-00009B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638425"/>
          <a:ext cx="1057275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16</xdr:row>
      <xdr:rowOff>0</xdr:rowOff>
    </xdr:from>
    <xdr:to>
      <xdr:col>0</xdr:col>
      <xdr:colOff>2066925</xdr:colOff>
      <xdr:row>26</xdr:row>
      <xdr:rowOff>9525</xdr:rowOff>
    </xdr:to>
    <xdr:pic>
      <xdr:nvPicPr>
        <xdr:cNvPr id="152732" name="Рисунок 2">
          <a:extLst>
            <a:ext uri="{FF2B5EF4-FFF2-40B4-BE49-F238E27FC236}">
              <a16:creationId xmlns:a16="http://schemas.microsoft.com/office/drawing/2014/main" id="{00000000-0008-0000-0300-00009C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943600"/>
          <a:ext cx="1600200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31</xdr:row>
      <xdr:rowOff>285750</xdr:rowOff>
    </xdr:from>
    <xdr:to>
      <xdr:col>0</xdr:col>
      <xdr:colOff>1981200</xdr:colOff>
      <xdr:row>41</xdr:row>
      <xdr:rowOff>219075</xdr:rowOff>
    </xdr:to>
    <xdr:pic>
      <xdr:nvPicPr>
        <xdr:cNvPr id="152733" name="Рисунок 4">
          <a:extLst>
            <a:ext uri="{FF2B5EF4-FFF2-40B4-BE49-F238E27FC236}">
              <a16:creationId xmlns:a16="http://schemas.microsoft.com/office/drawing/2014/main" id="{00000000-0008-0000-0300-00009D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287000"/>
          <a:ext cx="1504950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277091</xdr:colOff>
      <xdr:row>14</xdr:row>
      <xdr:rowOff>207823</xdr:rowOff>
    </xdr:from>
    <xdr:to>
      <xdr:col>0</xdr:col>
      <xdr:colOff>2251364</xdr:colOff>
      <xdr:row>15</xdr:row>
      <xdr:rowOff>225137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277091" y="5749641"/>
          <a:ext cx="1974273" cy="3117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>
              <a:latin typeface="Arial" pitchFamily="34" charset="0"/>
              <a:cs typeface="Arial" pitchFamily="34" charset="0"/>
            </a:rPr>
            <a:t>столб 62х55</a:t>
          </a:r>
        </a:p>
      </xdr:txBody>
    </xdr:sp>
    <xdr:clientData/>
  </xdr:twoCellAnchor>
  <xdr:twoCellAnchor>
    <xdr:from>
      <xdr:col>0</xdr:col>
      <xdr:colOff>277091</xdr:colOff>
      <xdr:row>28</xdr:row>
      <xdr:rowOff>69275</xdr:rowOff>
    </xdr:from>
    <xdr:to>
      <xdr:col>0</xdr:col>
      <xdr:colOff>2251364</xdr:colOff>
      <xdr:row>30</xdr:row>
      <xdr:rowOff>173184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277091" y="9074730"/>
          <a:ext cx="1974273" cy="3983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>
              <a:latin typeface="Arial" pitchFamily="34" charset="0"/>
              <a:cs typeface="Arial" pitchFamily="34" charset="0"/>
            </a:rPr>
            <a:t>столб 80х80</a:t>
          </a:r>
        </a:p>
      </xdr:txBody>
    </xdr:sp>
    <xdr:clientData/>
  </xdr:twoCellAnchor>
  <xdr:twoCellAnchor>
    <xdr:from>
      <xdr:col>0</xdr:col>
      <xdr:colOff>242455</xdr:colOff>
      <xdr:row>41</xdr:row>
      <xdr:rowOff>294405</xdr:rowOff>
    </xdr:from>
    <xdr:to>
      <xdr:col>0</xdr:col>
      <xdr:colOff>2216728</xdr:colOff>
      <xdr:row>45</xdr:row>
      <xdr:rowOff>103905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242455" y="14858996"/>
          <a:ext cx="1974273" cy="3983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>
              <a:latin typeface="Arial" pitchFamily="34" charset="0"/>
              <a:cs typeface="Arial" pitchFamily="34" charset="0"/>
            </a:rPr>
            <a:t>столб 90х55</a:t>
          </a:r>
        </a:p>
      </xdr:txBody>
    </xdr:sp>
    <xdr:clientData/>
  </xdr:twoCellAnchor>
  <xdr:twoCellAnchor editAs="oneCell">
    <xdr:from>
      <xdr:col>0</xdr:col>
      <xdr:colOff>809625</xdr:colOff>
      <xdr:row>57</xdr:row>
      <xdr:rowOff>104775</xdr:rowOff>
    </xdr:from>
    <xdr:to>
      <xdr:col>0</xdr:col>
      <xdr:colOff>1457325</xdr:colOff>
      <xdr:row>57</xdr:row>
      <xdr:rowOff>676275</xdr:rowOff>
    </xdr:to>
    <xdr:pic>
      <xdr:nvPicPr>
        <xdr:cNvPr id="152737" name="Рисунок 10">
          <a:extLst>
            <a:ext uri="{FF2B5EF4-FFF2-40B4-BE49-F238E27FC236}">
              <a16:creationId xmlns:a16="http://schemas.microsoft.com/office/drawing/2014/main" id="{00000000-0008-0000-0300-0000A1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3021925"/>
          <a:ext cx="647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52</xdr:row>
      <xdr:rowOff>123825</xdr:rowOff>
    </xdr:from>
    <xdr:to>
      <xdr:col>0</xdr:col>
      <xdr:colOff>1685925</xdr:colOff>
      <xdr:row>52</xdr:row>
      <xdr:rowOff>733425</xdr:rowOff>
    </xdr:to>
    <xdr:pic>
      <xdr:nvPicPr>
        <xdr:cNvPr id="152738" name="Рисунок 22">
          <a:extLst>
            <a:ext uri="{FF2B5EF4-FFF2-40B4-BE49-F238E27FC236}">
              <a16:creationId xmlns:a16="http://schemas.microsoft.com/office/drawing/2014/main" id="{00000000-0008-0000-0300-0000A2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8945225"/>
          <a:ext cx="1085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53</xdr:row>
      <xdr:rowOff>85725</xdr:rowOff>
    </xdr:from>
    <xdr:to>
      <xdr:col>0</xdr:col>
      <xdr:colOff>2143125</xdr:colOff>
      <xdr:row>53</xdr:row>
      <xdr:rowOff>695325</xdr:rowOff>
    </xdr:to>
    <xdr:pic>
      <xdr:nvPicPr>
        <xdr:cNvPr id="152739" name="Рисунок 23">
          <a:extLst>
            <a:ext uri="{FF2B5EF4-FFF2-40B4-BE49-F238E27FC236}">
              <a16:creationId xmlns:a16="http://schemas.microsoft.com/office/drawing/2014/main" id="{00000000-0008-0000-0300-0000A3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08" t="5957" r="22681" b="5093"/>
        <a:stretch>
          <a:fillRect/>
        </a:stretch>
      </xdr:blipFill>
      <xdr:spPr bwMode="auto">
        <a:xfrm>
          <a:off x="1438275" y="19726275"/>
          <a:ext cx="704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53</xdr:row>
      <xdr:rowOff>85725</xdr:rowOff>
    </xdr:from>
    <xdr:to>
      <xdr:col>0</xdr:col>
      <xdr:colOff>1123950</xdr:colOff>
      <xdr:row>53</xdr:row>
      <xdr:rowOff>695325</xdr:rowOff>
    </xdr:to>
    <xdr:pic>
      <xdr:nvPicPr>
        <xdr:cNvPr id="152740" name="Рисунок 24">
          <a:extLst>
            <a:ext uri="{FF2B5EF4-FFF2-40B4-BE49-F238E27FC236}">
              <a16:creationId xmlns:a16="http://schemas.microsoft.com/office/drawing/2014/main" id="{00000000-0008-0000-0300-0000A4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1" t="4897" r="16130" b="5914"/>
        <a:stretch>
          <a:fillRect/>
        </a:stretch>
      </xdr:blipFill>
      <xdr:spPr bwMode="auto">
        <a:xfrm>
          <a:off x="352425" y="19726275"/>
          <a:ext cx="7715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54</xdr:row>
      <xdr:rowOff>85725</xdr:rowOff>
    </xdr:from>
    <xdr:to>
      <xdr:col>0</xdr:col>
      <xdr:colOff>1295400</xdr:colOff>
      <xdr:row>54</xdr:row>
      <xdr:rowOff>733425</xdr:rowOff>
    </xdr:to>
    <xdr:pic>
      <xdr:nvPicPr>
        <xdr:cNvPr id="152741" name="Рисунок 25">
          <a:extLst>
            <a:ext uri="{FF2B5EF4-FFF2-40B4-BE49-F238E27FC236}">
              <a16:creationId xmlns:a16="http://schemas.microsoft.com/office/drawing/2014/main" id="{00000000-0008-0000-0300-0000A5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545425"/>
          <a:ext cx="11334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1581150</xdr:colOff>
      <xdr:row>54</xdr:row>
      <xdr:rowOff>85725</xdr:rowOff>
    </xdr:from>
    <xdr:to>
      <xdr:col>0</xdr:col>
      <xdr:colOff>2333625</xdr:colOff>
      <xdr:row>54</xdr:row>
      <xdr:rowOff>733425</xdr:rowOff>
    </xdr:to>
    <xdr:pic>
      <xdr:nvPicPr>
        <xdr:cNvPr id="152742" name="Рисунок 26">
          <a:extLst>
            <a:ext uri="{FF2B5EF4-FFF2-40B4-BE49-F238E27FC236}">
              <a16:creationId xmlns:a16="http://schemas.microsoft.com/office/drawing/2014/main" id="{00000000-0008-0000-0300-0000A6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08" t="5957" r="22681" b="5093"/>
        <a:stretch>
          <a:fillRect/>
        </a:stretch>
      </xdr:blipFill>
      <xdr:spPr bwMode="auto">
        <a:xfrm>
          <a:off x="1581150" y="20545425"/>
          <a:ext cx="7524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58</xdr:row>
      <xdr:rowOff>85725</xdr:rowOff>
    </xdr:from>
    <xdr:to>
      <xdr:col>0</xdr:col>
      <xdr:colOff>1619250</xdr:colOff>
      <xdr:row>58</xdr:row>
      <xdr:rowOff>695325</xdr:rowOff>
    </xdr:to>
    <xdr:pic>
      <xdr:nvPicPr>
        <xdr:cNvPr id="152743" name="Picture 295">
          <a:extLst>
            <a:ext uri="{FF2B5EF4-FFF2-40B4-BE49-F238E27FC236}">
              <a16:creationId xmlns:a16="http://schemas.microsoft.com/office/drawing/2014/main" id="{00000000-0008-0000-0300-0000A75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3764875"/>
          <a:ext cx="866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56</xdr:row>
      <xdr:rowOff>104775</xdr:rowOff>
    </xdr:from>
    <xdr:to>
      <xdr:col>0</xdr:col>
      <xdr:colOff>1409700</xdr:colOff>
      <xdr:row>56</xdr:row>
      <xdr:rowOff>714375</xdr:rowOff>
    </xdr:to>
    <xdr:pic>
      <xdr:nvPicPr>
        <xdr:cNvPr id="152744" name="Рисунок 8">
          <a:extLst>
            <a:ext uri="{FF2B5EF4-FFF2-40B4-BE49-F238E27FC236}">
              <a16:creationId xmlns:a16="http://schemas.microsoft.com/office/drawing/2014/main" id="{00000000-0008-0000-0300-0000A8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2202775"/>
          <a:ext cx="4191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49</xdr:row>
      <xdr:rowOff>85725</xdr:rowOff>
    </xdr:from>
    <xdr:to>
      <xdr:col>0</xdr:col>
      <xdr:colOff>1600200</xdr:colOff>
      <xdr:row>49</xdr:row>
      <xdr:rowOff>733425</xdr:rowOff>
    </xdr:to>
    <xdr:pic>
      <xdr:nvPicPr>
        <xdr:cNvPr id="152745" name="Рисунок 11">
          <a:extLst>
            <a:ext uri="{FF2B5EF4-FFF2-40B4-BE49-F238E27FC236}">
              <a16:creationId xmlns:a16="http://schemas.microsoft.com/office/drawing/2014/main" id="{00000000-0008-0000-0300-0000A9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6449675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48</xdr:row>
      <xdr:rowOff>85725</xdr:rowOff>
    </xdr:from>
    <xdr:to>
      <xdr:col>0</xdr:col>
      <xdr:colOff>1590675</xdr:colOff>
      <xdr:row>48</xdr:row>
      <xdr:rowOff>733425</xdr:rowOff>
    </xdr:to>
    <xdr:pic>
      <xdr:nvPicPr>
        <xdr:cNvPr id="152746" name="Рисунок 13">
          <a:extLst>
            <a:ext uri="{FF2B5EF4-FFF2-40B4-BE49-F238E27FC236}">
              <a16:creationId xmlns:a16="http://schemas.microsoft.com/office/drawing/2014/main" id="{00000000-0008-0000-0300-0000AA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5630525"/>
          <a:ext cx="7048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47</xdr:row>
      <xdr:rowOff>85725</xdr:rowOff>
    </xdr:from>
    <xdr:to>
      <xdr:col>0</xdr:col>
      <xdr:colOff>1504950</xdr:colOff>
      <xdr:row>47</xdr:row>
      <xdr:rowOff>733425</xdr:rowOff>
    </xdr:to>
    <xdr:pic>
      <xdr:nvPicPr>
        <xdr:cNvPr id="152747" name="Рисунок 14">
          <a:extLst>
            <a:ext uri="{FF2B5EF4-FFF2-40B4-BE49-F238E27FC236}">
              <a16:creationId xmlns:a16="http://schemas.microsoft.com/office/drawing/2014/main" id="{00000000-0008-0000-0300-0000AB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4811375"/>
          <a:ext cx="590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62</xdr:row>
      <xdr:rowOff>142875</xdr:rowOff>
    </xdr:from>
    <xdr:to>
      <xdr:col>0</xdr:col>
      <xdr:colOff>1485900</xdr:colOff>
      <xdr:row>62</xdr:row>
      <xdr:rowOff>685800</xdr:rowOff>
    </xdr:to>
    <xdr:pic>
      <xdr:nvPicPr>
        <xdr:cNvPr id="152748" name="Picture 146" descr="Рисунок37">
          <a:extLst>
            <a:ext uri="{FF2B5EF4-FFF2-40B4-BE49-F238E27FC236}">
              <a16:creationId xmlns:a16="http://schemas.microsoft.com/office/drawing/2014/main" id="{00000000-0008-0000-0300-0000AC5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6870025"/>
          <a:ext cx="628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59</xdr:row>
      <xdr:rowOff>209550</xdr:rowOff>
    </xdr:from>
    <xdr:to>
      <xdr:col>0</xdr:col>
      <xdr:colOff>2009775</xdr:colOff>
      <xdr:row>59</xdr:row>
      <xdr:rowOff>609600</xdr:rowOff>
    </xdr:to>
    <xdr:pic>
      <xdr:nvPicPr>
        <xdr:cNvPr id="152749" name="Picture 174" descr="Рисунок3">
          <a:extLst>
            <a:ext uri="{FF2B5EF4-FFF2-40B4-BE49-F238E27FC236}">
              <a16:creationId xmlns:a16="http://schemas.microsoft.com/office/drawing/2014/main" id="{00000000-0008-0000-0300-0000AD5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4650700"/>
          <a:ext cx="1695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60</xdr:row>
      <xdr:rowOff>133350</xdr:rowOff>
    </xdr:from>
    <xdr:to>
      <xdr:col>0</xdr:col>
      <xdr:colOff>1552575</xdr:colOff>
      <xdr:row>60</xdr:row>
      <xdr:rowOff>676275</xdr:rowOff>
    </xdr:to>
    <xdr:pic>
      <xdr:nvPicPr>
        <xdr:cNvPr id="152750" name="Рисунок 30">
          <a:extLst>
            <a:ext uri="{FF2B5EF4-FFF2-40B4-BE49-F238E27FC236}">
              <a16:creationId xmlns:a16="http://schemas.microsoft.com/office/drawing/2014/main" id="{00000000-0008-0000-0300-0000AE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5336500"/>
          <a:ext cx="10287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61</xdr:row>
      <xdr:rowOff>123825</xdr:rowOff>
    </xdr:from>
    <xdr:to>
      <xdr:col>0</xdr:col>
      <xdr:colOff>1371600</xdr:colOff>
      <xdr:row>61</xdr:row>
      <xdr:rowOff>657225</xdr:rowOff>
    </xdr:to>
    <xdr:pic>
      <xdr:nvPicPr>
        <xdr:cNvPr id="152751" name="Рисунок 31">
          <a:extLst>
            <a:ext uri="{FF2B5EF4-FFF2-40B4-BE49-F238E27FC236}">
              <a16:creationId xmlns:a16="http://schemas.microsoft.com/office/drawing/2014/main" id="{00000000-0008-0000-0300-0000AF5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6088975"/>
          <a:ext cx="3905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1350818</xdr:colOff>
      <xdr:row>0</xdr:row>
      <xdr:rowOff>207819</xdr:rowOff>
    </xdr:from>
    <xdr:to>
      <xdr:col>9</xdr:col>
      <xdr:colOff>7165</xdr:colOff>
      <xdr:row>1</xdr:row>
      <xdr:rowOff>140287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5742227" y="207819"/>
          <a:ext cx="2743438" cy="902286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0</xdr:row>
      <xdr:rowOff>346364</xdr:rowOff>
    </xdr:from>
    <xdr:to>
      <xdr:col>1</xdr:col>
      <xdr:colOff>323046</xdr:colOff>
      <xdr:row>0</xdr:row>
      <xdr:rowOff>956017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5864" y="346364"/>
          <a:ext cx="2712955" cy="6096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22</xdr:row>
      <xdr:rowOff>123825</xdr:rowOff>
    </xdr:from>
    <xdr:to>
      <xdr:col>0</xdr:col>
      <xdr:colOff>1733550</xdr:colOff>
      <xdr:row>23</xdr:row>
      <xdr:rowOff>571500</xdr:rowOff>
    </xdr:to>
    <xdr:pic>
      <xdr:nvPicPr>
        <xdr:cNvPr id="153769" name="Picture 155" descr="Рисунок4">
          <a:extLst>
            <a:ext uri="{FF2B5EF4-FFF2-40B4-BE49-F238E27FC236}">
              <a16:creationId xmlns:a16="http://schemas.microsoft.com/office/drawing/2014/main" id="{00000000-0008-0000-0400-0000A95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2287250"/>
          <a:ext cx="11906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1038225</xdr:colOff>
      <xdr:row>21</xdr:row>
      <xdr:rowOff>76200</xdr:rowOff>
    </xdr:from>
    <xdr:to>
      <xdr:col>0</xdr:col>
      <xdr:colOff>1428750</xdr:colOff>
      <xdr:row>21</xdr:row>
      <xdr:rowOff>676275</xdr:rowOff>
    </xdr:to>
    <xdr:pic>
      <xdr:nvPicPr>
        <xdr:cNvPr id="153770" name="Picture 156" descr="Рисунок5">
          <a:extLst>
            <a:ext uri="{FF2B5EF4-FFF2-40B4-BE49-F238E27FC236}">
              <a16:creationId xmlns:a16="http://schemas.microsoft.com/office/drawing/2014/main" id="{00000000-0008-0000-0400-0000AA5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1534775"/>
          <a:ext cx="3905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42</xdr:row>
      <xdr:rowOff>47625</xdr:rowOff>
    </xdr:from>
    <xdr:to>
      <xdr:col>0</xdr:col>
      <xdr:colOff>1724025</xdr:colOff>
      <xdr:row>42</xdr:row>
      <xdr:rowOff>590550</xdr:rowOff>
    </xdr:to>
    <xdr:pic>
      <xdr:nvPicPr>
        <xdr:cNvPr id="153771" name="Picture 2349">
          <a:extLst>
            <a:ext uri="{FF2B5EF4-FFF2-40B4-BE49-F238E27FC236}">
              <a16:creationId xmlns:a16="http://schemas.microsoft.com/office/drawing/2014/main" id="{00000000-0008-0000-0400-0000AB5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2098000"/>
          <a:ext cx="1209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41</xdr:row>
      <xdr:rowOff>76200</xdr:rowOff>
    </xdr:from>
    <xdr:to>
      <xdr:col>0</xdr:col>
      <xdr:colOff>1685925</xdr:colOff>
      <xdr:row>41</xdr:row>
      <xdr:rowOff>504825</xdr:rowOff>
    </xdr:to>
    <xdr:pic>
      <xdr:nvPicPr>
        <xdr:cNvPr id="153772" name="Picture 29">
          <a:extLst>
            <a:ext uri="{FF2B5EF4-FFF2-40B4-BE49-F238E27FC236}">
              <a16:creationId xmlns:a16="http://schemas.microsoft.com/office/drawing/2014/main" id="{00000000-0008-0000-0400-0000AC5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555075"/>
          <a:ext cx="1295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30</xdr:row>
      <xdr:rowOff>161925</xdr:rowOff>
    </xdr:from>
    <xdr:to>
      <xdr:col>0</xdr:col>
      <xdr:colOff>2495550</xdr:colOff>
      <xdr:row>35</xdr:row>
      <xdr:rowOff>133351</xdr:rowOff>
    </xdr:to>
    <xdr:pic>
      <xdr:nvPicPr>
        <xdr:cNvPr id="153773" name="Picture 34" descr="СББ">
          <a:extLst>
            <a:ext uri="{FF2B5EF4-FFF2-40B4-BE49-F238E27FC236}">
              <a16:creationId xmlns:a16="http://schemas.microsoft.com/office/drawing/2014/main" id="{00000000-0008-0000-0400-0000AD5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059400"/>
          <a:ext cx="24193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36</xdr:row>
      <xdr:rowOff>76200</xdr:rowOff>
    </xdr:from>
    <xdr:to>
      <xdr:col>0</xdr:col>
      <xdr:colOff>1952625</xdr:colOff>
      <xdr:row>38</xdr:row>
      <xdr:rowOff>238125</xdr:rowOff>
    </xdr:to>
    <xdr:pic>
      <xdr:nvPicPr>
        <xdr:cNvPr id="153774" name="Picture 35" descr="ПББ">
          <a:extLst>
            <a:ext uri="{FF2B5EF4-FFF2-40B4-BE49-F238E27FC236}">
              <a16:creationId xmlns:a16="http://schemas.microsoft.com/office/drawing/2014/main" id="{00000000-0008-0000-0400-0000AE5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745325"/>
          <a:ext cx="1495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39</xdr:row>
      <xdr:rowOff>57150</xdr:rowOff>
    </xdr:from>
    <xdr:to>
      <xdr:col>0</xdr:col>
      <xdr:colOff>1552575</xdr:colOff>
      <xdr:row>40</xdr:row>
      <xdr:rowOff>590550</xdr:rowOff>
    </xdr:to>
    <xdr:pic>
      <xdr:nvPicPr>
        <xdr:cNvPr id="153775" name="Picture 36" descr="Струна">
          <a:extLst>
            <a:ext uri="{FF2B5EF4-FFF2-40B4-BE49-F238E27FC236}">
              <a16:creationId xmlns:a16="http://schemas.microsoft.com/office/drawing/2014/main" id="{00000000-0008-0000-0400-0000AF5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0612100"/>
          <a:ext cx="838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24</xdr:row>
      <xdr:rowOff>66675</xdr:rowOff>
    </xdr:from>
    <xdr:to>
      <xdr:col>0</xdr:col>
      <xdr:colOff>1485900</xdr:colOff>
      <xdr:row>24</xdr:row>
      <xdr:rowOff>676275</xdr:rowOff>
    </xdr:to>
    <xdr:pic>
      <xdr:nvPicPr>
        <xdr:cNvPr id="153776" name="Рисунок 36" descr="Основание столба_усиленное.jpg">
          <a:extLst>
            <a:ext uri="{FF2B5EF4-FFF2-40B4-BE49-F238E27FC236}">
              <a16:creationId xmlns:a16="http://schemas.microsoft.com/office/drawing/2014/main" id="{00000000-0008-0000-0400-0000B05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592175"/>
          <a:ext cx="6762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29</xdr:row>
      <xdr:rowOff>66675</xdr:rowOff>
    </xdr:from>
    <xdr:to>
      <xdr:col>0</xdr:col>
      <xdr:colOff>1457325</xdr:colOff>
      <xdr:row>29</xdr:row>
      <xdr:rowOff>514350</xdr:rowOff>
    </xdr:to>
    <xdr:pic>
      <xdr:nvPicPr>
        <xdr:cNvPr id="153778" name="Рисунок 41" descr="Приспособление для винтовых опор.png">
          <a:extLst>
            <a:ext uri="{FF2B5EF4-FFF2-40B4-BE49-F238E27FC236}">
              <a16:creationId xmlns:a16="http://schemas.microsoft.com/office/drawing/2014/main" id="{00000000-0008-0000-0400-0000B25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392650"/>
          <a:ext cx="6477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25</xdr:row>
      <xdr:rowOff>190500</xdr:rowOff>
    </xdr:from>
    <xdr:to>
      <xdr:col>0</xdr:col>
      <xdr:colOff>1762125</xdr:colOff>
      <xdr:row>25</xdr:row>
      <xdr:rowOff>476250</xdr:rowOff>
    </xdr:to>
    <xdr:pic>
      <xdr:nvPicPr>
        <xdr:cNvPr id="153779" name="Рисунок 1">
          <a:extLst>
            <a:ext uri="{FF2B5EF4-FFF2-40B4-BE49-F238E27FC236}">
              <a16:creationId xmlns:a16="http://schemas.microsoft.com/office/drawing/2014/main" id="{00000000-0008-0000-0400-0000B35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4420850"/>
          <a:ext cx="12954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28</xdr:row>
      <xdr:rowOff>95250</xdr:rowOff>
    </xdr:from>
    <xdr:to>
      <xdr:col>0</xdr:col>
      <xdr:colOff>1781175</xdr:colOff>
      <xdr:row>28</xdr:row>
      <xdr:rowOff>590550</xdr:rowOff>
    </xdr:to>
    <xdr:pic>
      <xdr:nvPicPr>
        <xdr:cNvPr id="153780" name="Рисунок 2">
          <a:extLst>
            <a:ext uri="{FF2B5EF4-FFF2-40B4-BE49-F238E27FC236}">
              <a16:creationId xmlns:a16="http://schemas.microsoft.com/office/drawing/2014/main" id="{00000000-0008-0000-0400-0000B45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6792575"/>
          <a:ext cx="1143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26</xdr:row>
      <xdr:rowOff>104775</xdr:rowOff>
    </xdr:from>
    <xdr:to>
      <xdr:col>0</xdr:col>
      <xdr:colOff>2409825</xdr:colOff>
      <xdr:row>27</xdr:row>
      <xdr:rowOff>352424</xdr:rowOff>
    </xdr:to>
    <xdr:pic>
      <xdr:nvPicPr>
        <xdr:cNvPr id="153781" name="Рисунок 5">
          <a:extLst>
            <a:ext uri="{FF2B5EF4-FFF2-40B4-BE49-F238E27FC236}">
              <a16:creationId xmlns:a16="http://schemas.microsoft.com/office/drawing/2014/main" id="{00000000-0008-0000-0400-0000B55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925800"/>
          <a:ext cx="2238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2281226</xdr:colOff>
      <xdr:row>52</xdr:row>
      <xdr:rowOff>171235</xdr:rowOff>
    </xdr:from>
    <xdr:to>
      <xdr:col>0</xdr:col>
      <xdr:colOff>2326945</xdr:colOff>
      <xdr:row>52</xdr:row>
      <xdr:rowOff>216954</xdr:rowOff>
    </xdr:to>
    <xdr:sp macro="" textlink="">
      <xdr:nvSpPr>
        <xdr:cNvPr id="3" name="Прямоугольник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 flipH="1">
          <a:off x="2281226" y="30270235"/>
          <a:ext cx="45719" cy="45719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latin typeface="Arial" pitchFamily="34" charset="0"/>
              <a:cs typeface="Arial" pitchFamily="34" charset="0"/>
            </a:rPr>
            <a:t>Список Ветровых Районов</a:t>
          </a:r>
        </a:p>
      </xdr:txBody>
    </xdr:sp>
    <xdr:clientData/>
  </xdr:twoCellAnchor>
  <xdr:twoCellAnchor>
    <xdr:from>
      <xdr:col>0</xdr:col>
      <xdr:colOff>2281227</xdr:colOff>
      <xdr:row>50</xdr:row>
      <xdr:rowOff>207819</xdr:rowOff>
    </xdr:from>
    <xdr:to>
      <xdr:col>0</xdr:col>
      <xdr:colOff>2355273</xdr:colOff>
      <xdr:row>50</xdr:row>
      <xdr:rowOff>253538</xdr:rowOff>
    </xdr:to>
    <xdr:sp macro="" textlink="">
      <xdr:nvSpPr>
        <xdr:cNvPr id="25" name="Прямоугольник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>
        <a:xfrm flipH="1">
          <a:off x="2281227" y="29198455"/>
          <a:ext cx="74046" cy="45719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latin typeface="Arial" pitchFamily="34" charset="0"/>
              <a:cs typeface="Arial" pitchFamily="34" charset="0"/>
            </a:rPr>
            <a:t>Карта Ветровых Районов</a:t>
          </a:r>
        </a:p>
      </xdr:txBody>
    </xdr:sp>
    <xdr:clientData/>
  </xdr:twoCellAnchor>
  <xdr:twoCellAnchor editAs="oneCell">
    <xdr:from>
      <xdr:col>0</xdr:col>
      <xdr:colOff>971550</xdr:colOff>
      <xdr:row>6</xdr:row>
      <xdr:rowOff>66675</xdr:rowOff>
    </xdr:from>
    <xdr:to>
      <xdr:col>0</xdr:col>
      <xdr:colOff>1295400</xdr:colOff>
      <xdr:row>6</xdr:row>
      <xdr:rowOff>638175</xdr:rowOff>
    </xdr:to>
    <xdr:pic>
      <xdr:nvPicPr>
        <xdr:cNvPr id="153784" name="Picture 926" descr="L приваренный">
          <a:extLst>
            <a:ext uri="{FF2B5EF4-FFF2-40B4-BE49-F238E27FC236}">
              <a16:creationId xmlns:a16="http://schemas.microsoft.com/office/drawing/2014/main" id="{00000000-0008-0000-0400-0000B85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514850"/>
          <a:ext cx="323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</xdr:row>
      <xdr:rowOff>95250</xdr:rowOff>
    </xdr:from>
    <xdr:to>
      <xdr:col>0</xdr:col>
      <xdr:colOff>1419225</xdr:colOff>
      <xdr:row>7</xdr:row>
      <xdr:rowOff>647700</xdr:rowOff>
    </xdr:to>
    <xdr:pic>
      <xdr:nvPicPr>
        <xdr:cNvPr id="153785" name="Picture 927" descr="V приваренный">
          <a:extLst>
            <a:ext uri="{FF2B5EF4-FFF2-40B4-BE49-F238E27FC236}">
              <a16:creationId xmlns:a16="http://schemas.microsoft.com/office/drawing/2014/main" id="{00000000-0008-0000-0400-0000B95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248275"/>
          <a:ext cx="561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8</xdr:row>
      <xdr:rowOff>247650</xdr:rowOff>
    </xdr:from>
    <xdr:to>
      <xdr:col>0</xdr:col>
      <xdr:colOff>2324100</xdr:colOff>
      <xdr:row>9</xdr:row>
      <xdr:rowOff>228600</xdr:rowOff>
    </xdr:to>
    <xdr:pic>
      <xdr:nvPicPr>
        <xdr:cNvPr id="153786" name="Рисунок 34" descr="Наконечник прямой_8017.jpg">
          <a:extLst>
            <a:ext uri="{FF2B5EF4-FFF2-40B4-BE49-F238E27FC236}">
              <a16:creationId xmlns:a16="http://schemas.microsoft.com/office/drawing/2014/main" id="{00000000-0008-0000-0400-0000BA5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867415">
          <a:off x="1028700" y="5295900"/>
          <a:ext cx="4857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12</xdr:row>
      <xdr:rowOff>19050</xdr:rowOff>
    </xdr:from>
    <xdr:to>
      <xdr:col>0</xdr:col>
      <xdr:colOff>1304925</xdr:colOff>
      <xdr:row>12</xdr:row>
      <xdr:rowOff>647700</xdr:rowOff>
    </xdr:to>
    <xdr:pic>
      <xdr:nvPicPr>
        <xdr:cNvPr id="153787" name="Рисунок 42" descr="наконечник для уличного освещения.png">
          <a:extLst>
            <a:ext uri="{FF2B5EF4-FFF2-40B4-BE49-F238E27FC236}">
              <a16:creationId xmlns:a16="http://schemas.microsoft.com/office/drawing/2014/main" id="{00000000-0008-0000-0400-0000BB5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8296275"/>
          <a:ext cx="314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10</xdr:row>
      <xdr:rowOff>47625</xdr:rowOff>
    </xdr:from>
    <xdr:to>
      <xdr:col>0</xdr:col>
      <xdr:colOff>1400175</xdr:colOff>
      <xdr:row>10</xdr:row>
      <xdr:rowOff>590550</xdr:rowOff>
    </xdr:to>
    <xdr:pic>
      <xdr:nvPicPr>
        <xdr:cNvPr id="153788" name="Рисунок 1">
          <a:extLst>
            <a:ext uri="{FF2B5EF4-FFF2-40B4-BE49-F238E27FC236}">
              <a16:creationId xmlns:a16="http://schemas.microsoft.com/office/drawing/2014/main" id="{00000000-0008-0000-0400-0000BC5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6915150"/>
          <a:ext cx="552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11</xdr:row>
      <xdr:rowOff>66675</xdr:rowOff>
    </xdr:from>
    <xdr:to>
      <xdr:col>0</xdr:col>
      <xdr:colOff>1571625</xdr:colOff>
      <xdr:row>11</xdr:row>
      <xdr:rowOff>600075</xdr:rowOff>
    </xdr:to>
    <xdr:pic>
      <xdr:nvPicPr>
        <xdr:cNvPr id="153789" name="Рисунок 6">
          <a:extLst>
            <a:ext uri="{FF2B5EF4-FFF2-40B4-BE49-F238E27FC236}">
              <a16:creationId xmlns:a16="http://schemas.microsoft.com/office/drawing/2014/main" id="{00000000-0008-0000-0400-0000BD5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7639050"/>
          <a:ext cx="9334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4</xdr:row>
      <xdr:rowOff>619125</xdr:rowOff>
    </xdr:from>
    <xdr:to>
      <xdr:col>0</xdr:col>
      <xdr:colOff>1838325</xdr:colOff>
      <xdr:row>6</xdr:row>
      <xdr:rowOff>47625</xdr:rowOff>
    </xdr:to>
    <xdr:pic>
      <xdr:nvPicPr>
        <xdr:cNvPr id="153790" name="Рисунок 8">
          <a:extLst>
            <a:ext uri="{FF2B5EF4-FFF2-40B4-BE49-F238E27FC236}">
              <a16:creationId xmlns:a16="http://schemas.microsoft.com/office/drawing/2014/main" id="{00000000-0008-0000-0400-0000BE5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853938">
          <a:off x="733425" y="3390900"/>
          <a:ext cx="8382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4</xdr:row>
      <xdr:rowOff>47625</xdr:rowOff>
    </xdr:from>
    <xdr:to>
      <xdr:col>0</xdr:col>
      <xdr:colOff>1733550</xdr:colOff>
      <xdr:row>4</xdr:row>
      <xdr:rowOff>666750</xdr:rowOff>
    </xdr:to>
    <xdr:pic>
      <xdr:nvPicPr>
        <xdr:cNvPr id="153791" name="Рисунок 10">
          <a:extLst>
            <a:ext uri="{FF2B5EF4-FFF2-40B4-BE49-F238E27FC236}">
              <a16:creationId xmlns:a16="http://schemas.microsoft.com/office/drawing/2014/main" id="{00000000-0008-0000-0400-0000BF5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086100"/>
          <a:ext cx="971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2</xdr:row>
      <xdr:rowOff>695325</xdr:rowOff>
    </xdr:from>
    <xdr:to>
      <xdr:col>0</xdr:col>
      <xdr:colOff>1543050</xdr:colOff>
      <xdr:row>4</xdr:row>
      <xdr:rowOff>200025</xdr:rowOff>
    </xdr:to>
    <xdr:pic>
      <xdr:nvPicPr>
        <xdr:cNvPr id="153792" name="Рисунок 14">
          <a:extLst>
            <a:ext uri="{FF2B5EF4-FFF2-40B4-BE49-F238E27FC236}">
              <a16:creationId xmlns:a16="http://schemas.microsoft.com/office/drawing/2014/main" id="{00000000-0008-0000-0400-0000C05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60000">
          <a:off x="742950" y="2076450"/>
          <a:ext cx="8001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20</xdr:row>
      <xdr:rowOff>123825</xdr:rowOff>
    </xdr:from>
    <xdr:to>
      <xdr:col>0</xdr:col>
      <xdr:colOff>1524000</xdr:colOff>
      <xdr:row>20</xdr:row>
      <xdr:rowOff>628650</xdr:rowOff>
    </xdr:to>
    <xdr:pic>
      <xdr:nvPicPr>
        <xdr:cNvPr id="153794" name="Рисунок 16">
          <a:extLst>
            <a:ext uri="{FF2B5EF4-FFF2-40B4-BE49-F238E27FC236}">
              <a16:creationId xmlns:a16="http://schemas.microsoft.com/office/drawing/2014/main" id="{00000000-0008-0000-0400-0000C25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877550"/>
          <a:ext cx="866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13</xdr:row>
      <xdr:rowOff>66675</xdr:rowOff>
    </xdr:from>
    <xdr:to>
      <xdr:col>0</xdr:col>
      <xdr:colOff>1390650</xdr:colOff>
      <xdr:row>13</xdr:row>
      <xdr:rowOff>790575</xdr:rowOff>
    </xdr:to>
    <xdr:pic>
      <xdr:nvPicPr>
        <xdr:cNvPr id="153795" name="Рисунок 3">
          <a:extLst>
            <a:ext uri="{FF2B5EF4-FFF2-40B4-BE49-F238E27FC236}">
              <a16:creationId xmlns:a16="http://schemas.microsoft.com/office/drawing/2014/main" id="{00000000-0008-0000-0400-0000C35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9048750"/>
          <a:ext cx="542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14</xdr:row>
      <xdr:rowOff>104775</xdr:rowOff>
    </xdr:from>
    <xdr:to>
      <xdr:col>0</xdr:col>
      <xdr:colOff>1676400</xdr:colOff>
      <xdr:row>14</xdr:row>
      <xdr:rowOff>819150</xdr:rowOff>
    </xdr:to>
    <xdr:pic>
      <xdr:nvPicPr>
        <xdr:cNvPr id="153796" name="Рисунок 13">
          <a:extLst>
            <a:ext uri="{FF2B5EF4-FFF2-40B4-BE49-F238E27FC236}">
              <a16:creationId xmlns:a16="http://schemas.microsoft.com/office/drawing/2014/main" id="{00000000-0008-0000-0400-0000C45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9972675"/>
          <a:ext cx="11239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103908</xdr:colOff>
      <xdr:row>15</xdr:row>
      <xdr:rowOff>242454</xdr:rowOff>
    </xdr:from>
    <xdr:to>
      <xdr:col>0</xdr:col>
      <xdr:colOff>2443908</xdr:colOff>
      <xdr:row>16</xdr:row>
      <xdr:rowOff>744749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08" y="11031681"/>
          <a:ext cx="2340000" cy="1316250"/>
        </a:xfrm>
        <a:prstGeom prst="rect">
          <a:avLst/>
        </a:prstGeom>
      </xdr:spPr>
    </xdr:pic>
    <xdr:clientData/>
  </xdr:twoCellAnchor>
  <xdr:twoCellAnchor editAs="oneCell">
    <xdr:from>
      <xdr:col>0</xdr:col>
      <xdr:colOff>102575</xdr:colOff>
      <xdr:row>17</xdr:row>
      <xdr:rowOff>163854</xdr:rowOff>
    </xdr:from>
    <xdr:to>
      <xdr:col>0</xdr:col>
      <xdr:colOff>2442575</xdr:colOff>
      <xdr:row>17</xdr:row>
      <xdr:rowOff>395235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5" y="12678239"/>
          <a:ext cx="2340000" cy="231381"/>
        </a:xfrm>
        <a:prstGeom prst="rect">
          <a:avLst/>
        </a:prstGeom>
      </xdr:spPr>
    </xdr:pic>
    <xdr:clientData/>
  </xdr:twoCellAnchor>
  <xdr:twoCellAnchor editAs="oneCell">
    <xdr:from>
      <xdr:col>0</xdr:col>
      <xdr:colOff>1534457</xdr:colOff>
      <xdr:row>17</xdr:row>
      <xdr:rowOff>761065</xdr:rowOff>
    </xdr:from>
    <xdr:to>
      <xdr:col>0</xdr:col>
      <xdr:colOff>1966457</xdr:colOff>
      <xdr:row>18</xdr:row>
      <xdr:rowOff>746862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457" y="13275450"/>
          <a:ext cx="432000" cy="8723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2028091</xdr:colOff>
      <xdr:row>18</xdr:row>
      <xdr:rowOff>152931</xdr:rowOff>
    </xdr:from>
    <xdr:to>
      <xdr:col>0</xdr:col>
      <xdr:colOff>2460091</xdr:colOff>
      <xdr:row>19</xdr:row>
      <xdr:rowOff>138728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091" y="13553873"/>
          <a:ext cx="432000" cy="872355"/>
        </a:xfrm>
        <a:prstGeom prst="rect">
          <a:avLst/>
        </a:prstGeom>
      </xdr:spPr>
    </xdr:pic>
    <xdr:clientData/>
  </xdr:twoCellAnchor>
  <xdr:twoCellAnchor editAs="oneCell">
    <xdr:from>
      <xdr:col>0</xdr:col>
      <xdr:colOff>1040823</xdr:colOff>
      <xdr:row>17</xdr:row>
      <xdr:rowOff>482642</xdr:rowOff>
    </xdr:from>
    <xdr:to>
      <xdr:col>0</xdr:col>
      <xdr:colOff>1472823</xdr:colOff>
      <xdr:row>18</xdr:row>
      <xdr:rowOff>468439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823" y="12997027"/>
          <a:ext cx="432000" cy="872355"/>
        </a:xfrm>
        <a:prstGeom prst="rect">
          <a:avLst/>
        </a:prstGeom>
      </xdr:spPr>
    </xdr:pic>
    <xdr:clientData/>
  </xdr:twoCellAnchor>
  <xdr:twoCellAnchor editAs="oneCell">
    <xdr:from>
      <xdr:col>0</xdr:col>
      <xdr:colOff>102575</xdr:colOff>
      <xdr:row>18</xdr:row>
      <xdr:rowOff>337036</xdr:rowOff>
    </xdr:from>
    <xdr:to>
      <xdr:col>0</xdr:col>
      <xdr:colOff>2442575</xdr:colOff>
      <xdr:row>19</xdr:row>
      <xdr:rowOff>851530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5" y="13737978"/>
          <a:ext cx="2340000" cy="1401052"/>
        </a:xfrm>
        <a:prstGeom prst="rect">
          <a:avLst/>
        </a:prstGeom>
      </xdr:spPr>
    </xdr:pic>
    <xdr:clientData/>
  </xdr:twoCellAnchor>
  <xdr:twoCellAnchor editAs="oneCell">
    <xdr:from>
      <xdr:col>5</xdr:col>
      <xdr:colOff>1662546</xdr:colOff>
      <xdr:row>0</xdr:row>
      <xdr:rowOff>242455</xdr:rowOff>
    </xdr:from>
    <xdr:to>
      <xdr:col>6</xdr:col>
      <xdr:colOff>2016075</xdr:colOff>
      <xdr:row>1</xdr:row>
      <xdr:rowOff>174923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811501" y="242455"/>
          <a:ext cx="2743438" cy="902286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155863</xdr:colOff>
      <xdr:row>0</xdr:row>
      <xdr:rowOff>346364</xdr:rowOff>
    </xdr:from>
    <xdr:to>
      <xdr:col>1</xdr:col>
      <xdr:colOff>323045</xdr:colOff>
      <xdr:row>0</xdr:row>
      <xdr:rowOff>956017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55863" y="346364"/>
          <a:ext cx="2712955" cy="6096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27</xdr:row>
      <xdr:rowOff>47625</xdr:rowOff>
    </xdr:from>
    <xdr:to>
      <xdr:col>0</xdr:col>
      <xdr:colOff>1200150</xdr:colOff>
      <xdr:row>28</xdr:row>
      <xdr:rowOff>371475</xdr:rowOff>
    </xdr:to>
    <xdr:pic>
      <xdr:nvPicPr>
        <xdr:cNvPr id="154697" name="Рисунок 1">
          <a:extLst>
            <a:ext uri="{FF2B5EF4-FFF2-40B4-BE49-F238E27FC236}">
              <a16:creationId xmlns:a16="http://schemas.microsoft.com/office/drawing/2014/main" id="{00000000-0008-0000-0500-0000495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677275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18</xdr:row>
      <xdr:rowOff>0</xdr:rowOff>
    </xdr:from>
    <xdr:to>
      <xdr:col>0</xdr:col>
      <xdr:colOff>1914525</xdr:colOff>
      <xdr:row>26</xdr:row>
      <xdr:rowOff>66675</xdr:rowOff>
    </xdr:to>
    <xdr:grpSp>
      <xdr:nvGrpSpPr>
        <xdr:cNvPr id="154698" name="Группа 1">
          <a:extLst>
            <a:ext uri="{FF2B5EF4-FFF2-40B4-BE49-F238E27FC236}">
              <a16:creationId xmlns:a16="http://schemas.microsoft.com/office/drawing/2014/main" id="{00000000-0008-0000-0500-00004A5C0200}"/>
            </a:ext>
          </a:extLst>
        </xdr:cNvPr>
        <xdr:cNvGrpSpPr>
          <a:grpSpLocks noChangeAspect="1"/>
        </xdr:cNvGrpSpPr>
      </xdr:nvGrpSpPr>
      <xdr:grpSpPr bwMode="auto">
        <a:xfrm>
          <a:off x="295275" y="8849591"/>
          <a:ext cx="1619250" cy="2681720"/>
          <a:chOff x="965264" y="6889713"/>
          <a:chExt cx="1481571" cy="1980001"/>
        </a:xfrm>
      </xdr:grpSpPr>
      <xdr:pic>
        <xdr:nvPicPr>
          <xdr:cNvPr id="154707" name="Рисунок 30" descr="столб 51 RAL6005.JPG">
            <a:extLst>
              <a:ext uri="{FF2B5EF4-FFF2-40B4-BE49-F238E27FC236}">
                <a16:creationId xmlns:a16="http://schemas.microsoft.com/office/drawing/2014/main" id="{00000000-0008-0000-0500-0000535C02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6531"/>
          <a:stretch>
            <a:fillRect/>
          </a:stretch>
        </xdr:blipFill>
        <xdr:spPr bwMode="auto">
          <a:xfrm rot="-5400000">
            <a:off x="276682" y="7578295"/>
            <a:ext cx="1980000" cy="6028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4708" name="Picture 140" descr="Рисунок32">
            <a:extLst>
              <a:ext uri="{FF2B5EF4-FFF2-40B4-BE49-F238E27FC236}">
                <a16:creationId xmlns:a16="http://schemas.microsoft.com/office/drawing/2014/main" id="{00000000-0008-0000-0500-0000545C02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1720360" y="6889714"/>
            <a:ext cx="726475" cy="198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69273</xdr:colOff>
      <xdr:row>6</xdr:row>
      <xdr:rowOff>51955</xdr:rowOff>
    </xdr:from>
    <xdr:to>
      <xdr:col>0</xdr:col>
      <xdr:colOff>2229273</xdr:colOff>
      <xdr:row>12</xdr:row>
      <xdr:rowOff>607566</xdr:rowOff>
    </xdr:to>
    <xdr:pic>
      <xdr:nvPicPr>
        <xdr:cNvPr id="154699" name="Рисунок 9">
          <a:extLst>
            <a:ext uri="{FF2B5EF4-FFF2-40B4-BE49-F238E27FC236}">
              <a16:creationId xmlns:a16="http://schemas.microsoft.com/office/drawing/2014/main" id="{00000000-0008-0000-0500-00004B5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73" y="3273137"/>
          <a:ext cx="2160000" cy="3084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1</xdr:col>
      <xdr:colOff>1083252</xdr:colOff>
      <xdr:row>1</xdr:row>
      <xdr:rowOff>333375</xdr:rowOff>
    </xdr:to>
    <xdr:pic>
      <xdr:nvPicPr>
        <xdr:cNvPr id="154700" name="Рисунок 10">
          <a:extLst>
            <a:ext uri="{FF2B5EF4-FFF2-40B4-BE49-F238E27FC236}">
              <a16:creationId xmlns:a16="http://schemas.microsoft.com/office/drawing/2014/main" id="{00000000-0008-0000-0500-00004C5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34575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29</xdr:row>
      <xdr:rowOff>66675</xdr:rowOff>
    </xdr:from>
    <xdr:to>
      <xdr:col>0</xdr:col>
      <xdr:colOff>1171575</xdr:colOff>
      <xdr:row>29</xdr:row>
      <xdr:rowOff>685800</xdr:rowOff>
    </xdr:to>
    <xdr:pic>
      <xdr:nvPicPr>
        <xdr:cNvPr id="154702" name="Рисунок 4">
          <a:extLst>
            <a:ext uri="{FF2B5EF4-FFF2-40B4-BE49-F238E27FC236}">
              <a16:creationId xmlns:a16="http://schemas.microsoft.com/office/drawing/2014/main" id="{00000000-0008-0000-0500-00004E5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9448800"/>
          <a:ext cx="5334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30</xdr:row>
      <xdr:rowOff>85725</xdr:rowOff>
    </xdr:from>
    <xdr:to>
      <xdr:col>0</xdr:col>
      <xdr:colOff>1485900</xdr:colOff>
      <xdr:row>31</xdr:row>
      <xdr:rowOff>390525</xdr:rowOff>
    </xdr:to>
    <xdr:pic>
      <xdr:nvPicPr>
        <xdr:cNvPr id="154703" name="Рисунок 8">
          <a:extLst>
            <a:ext uri="{FF2B5EF4-FFF2-40B4-BE49-F238E27FC236}">
              <a16:creationId xmlns:a16="http://schemas.microsoft.com/office/drawing/2014/main" id="{00000000-0008-0000-0500-00004F5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210800"/>
          <a:ext cx="11525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200024</xdr:colOff>
      <xdr:row>44</xdr:row>
      <xdr:rowOff>206601</xdr:rowOff>
    </xdr:from>
    <xdr:to>
      <xdr:col>0</xdr:col>
      <xdr:colOff>2199409</xdr:colOff>
      <xdr:row>53</xdr:row>
      <xdr:rowOff>154342</xdr:rowOff>
    </xdr:to>
    <xdr:pic>
      <xdr:nvPicPr>
        <xdr:cNvPr id="154704" name="Picture 188">
          <a:extLst>
            <a:ext uri="{FF2B5EF4-FFF2-40B4-BE49-F238E27FC236}">
              <a16:creationId xmlns:a16="http://schemas.microsoft.com/office/drawing/2014/main" id="{00000000-0008-0000-0500-0000505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1" t="14218" r="5602" b="11365"/>
        <a:stretch>
          <a:fillRect/>
        </a:stretch>
      </xdr:blipFill>
      <xdr:spPr bwMode="auto">
        <a:xfrm>
          <a:off x="200024" y="15065601"/>
          <a:ext cx="1999385" cy="2753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857251</xdr:colOff>
      <xdr:row>54</xdr:row>
      <xdr:rowOff>82261</xdr:rowOff>
    </xdr:from>
    <xdr:to>
      <xdr:col>0</xdr:col>
      <xdr:colOff>1245376</xdr:colOff>
      <xdr:row>54</xdr:row>
      <xdr:rowOff>622261</xdr:rowOff>
    </xdr:to>
    <xdr:pic>
      <xdr:nvPicPr>
        <xdr:cNvPr id="154705" name="Рисунок 18" descr="крепление рулонной сетки на 51й столб_00.jpg">
          <a:extLst>
            <a:ext uri="{FF2B5EF4-FFF2-40B4-BE49-F238E27FC236}">
              <a16:creationId xmlns:a16="http://schemas.microsoft.com/office/drawing/2014/main" id="{00000000-0008-0000-0500-0000515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1" y="15270306"/>
          <a:ext cx="388125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32</xdr:row>
      <xdr:rowOff>66675</xdr:rowOff>
    </xdr:from>
    <xdr:to>
      <xdr:col>0</xdr:col>
      <xdr:colOff>1409700</xdr:colOff>
      <xdr:row>32</xdr:row>
      <xdr:rowOff>714375</xdr:rowOff>
    </xdr:to>
    <xdr:pic>
      <xdr:nvPicPr>
        <xdr:cNvPr id="154706" name="Рисунок 5">
          <a:extLst>
            <a:ext uri="{FF2B5EF4-FFF2-40B4-BE49-F238E27FC236}">
              <a16:creationId xmlns:a16="http://schemas.microsoft.com/office/drawing/2014/main" id="{00000000-0008-0000-0500-0000525C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0944225"/>
          <a:ext cx="1000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86593</xdr:colOff>
      <xdr:row>37</xdr:row>
      <xdr:rowOff>103910</xdr:rowOff>
    </xdr:from>
    <xdr:to>
      <xdr:col>0</xdr:col>
      <xdr:colOff>2340530</xdr:colOff>
      <xdr:row>38</xdr:row>
      <xdr:rowOff>488455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12"/>
        <a:stretch/>
      </xdr:blipFill>
      <xdr:spPr>
        <a:xfrm>
          <a:off x="86593" y="17020310"/>
          <a:ext cx="2253937" cy="1013196"/>
        </a:xfrm>
        <a:prstGeom prst="rect">
          <a:avLst/>
        </a:prstGeom>
      </xdr:spPr>
    </xdr:pic>
    <xdr:clientData/>
  </xdr:twoCellAnchor>
  <xdr:twoCellAnchor editAs="oneCell">
    <xdr:from>
      <xdr:col>0</xdr:col>
      <xdr:colOff>848148</xdr:colOff>
      <xdr:row>39</xdr:row>
      <xdr:rowOff>103910</xdr:rowOff>
    </xdr:from>
    <xdr:to>
      <xdr:col>0</xdr:col>
      <xdr:colOff>1578974</xdr:colOff>
      <xdr:row>40</xdr:row>
      <xdr:rowOff>572984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681"/>
        <a:stretch/>
      </xdr:blipFill>
      <xdr:spPr>
        <a:xfrm>
          <a:off x="848148" y="18277610"/>
          <a:ext cx="730826" cy="1097724"/>
        </a:xfrm>
        <a:prstGeom prst="rect">
          <a:avLst/>
        </a:prstGeom>
      </xdr:spPr>
    </xdr:pic>
    <xdr:clientData/>
  </xdr:twoCellAnchor>
  <xdr:twoCellAnchor editAs="oneCell">
    <xdr:from>
      <xdr:col>8</xdr:col>
      <xdr:colOff>17319</xdr:colOff>
      <xdr:row>0</xdr:row>
      <xdr:rowOff>138545</xdr:rowOff>
    </xdr:from>
    <xdr:to>
      <xdr:col>9</xdr:col>
      <xdr:colOff>1375302</xdr:colOff>
      <xdr:row>1</xdr:row>
      <xdr:rowOff>71013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014864" y="138545"/>
          <a:ext cx="2743438" cy="902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4</xdr:row>
      <xdr:rowOff>76200</xdr:rowOff>
    </xdr:from>
    <xdr:to>
      <xdr:col>0</xdr:col>
      <xdr:colOff>2038350</xdr:colOff>
      <xdr:row>5</xdr:row>
      <xdr:rowOff>600075</xdr:rowOff>
    </xdr:to>
    <xdr:pic>
      <xdr:nvPicPr>
        <xdr:cNvPr id="155733" name="Рисунок 29">
          <a:extLst>
            <a:ext uri="{FF2B5EF4-FFF2-40B4-BE49-F238E27FC236}">
              <a16:creationId xmlns:a16="http://schemas.microsoft.com/office/drawing/2014/main" id="{00000000-0008-0000-0600-0000556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086100"/>
          <a:ext cx="1800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22</xdr:row>
      <xdr:rowOff>57150</xdr:rowOff>
    </xdr:from>
    <xdr:to>
      <xdr:col>0</xdr:col>
      <xdr:colOff>1676400</xdr:colOff>
      <xdr:row>22</xdr:row>
      <xdr:rowOff>561975</xdr:rowOff>
    </xdr:to>
    <xdr:pic>
      <xdr:nvPicPr>
        <xdr:cNvPr id="155734" name="Рисунок 11" descr="Крепление временного ограждения.JPG">
          <a:extLst>
            <a:ext uri="{FF2B5EF4-FFF2-40B4-BE49-F238E27FC236}">
              <a16:creationId xmlns:a16="http://schemas.microsoft.com/office/drawing/2014/main" id="{00000000-0008-0000-0600-0000566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5430500"/>
          <a:ext cx="12096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16</xdr:row>
      <xdr:rowOff>95250</xdr:rowOff>
    </xdr:from>
    <xdr:to>
      <xdr:col>0</xdr:col>
      <xdr:colOff>1781175</xdr:colOff>
      <xdr:row>17</xdr:row>
      <xdr:rowOff>514350</xdr:rowOff>
    </xdr:to>
    <xdr:pic>
      <xdr:nvPicPr>
        <xdr:cNvPr id="155737" name="Рисунок 20" descr="ВрО1.jpg">
          <a:extLst>
            <a:ext uri="{FF2B5EF4-FFF2-40B4-BE49-F238E27FC236}">
              <a16:creationId xmlns:a16="http://schemas.microsoft.com/office/drawing/2014/main" id="{00000000-0008-0000-0600-0000596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1058525"/>
          <a:ext cx="12668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9</xdr:row>
      <xdr:rowOff>200025</xdr:rowOff>
    </xdr:from>
    <xdr:to>
      <xdr:col>0</xdr:col>
      <xdr:colOff>2209800</xdr:colOff>
      <xdr:row>10</xdr:row>
      <xdr:rowOff>742950</xdr:rowOff>
    </xdr:to>
    <xdr:pic>
      <xdr:nvPicPr>
        <xdr:cNvPr id="155739" name="Рисунок 2">
          <a:extLst>
            <a:ext uri="{FF2B5EF4-FFF2-40B4-BE49-F238E27FC236}">
              <a16:creationId xmlns:a16="http://schemas.microsoft.com/office/drawing/2014/main" id="{00000000-0008-0000-0600-00005B6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848350"/>
          <a:ext cx="204787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11</xdr:row>
      <xdr:rowOff>95250</xdr:rowOff>
    </xdr:from>
    <xdr:to>
      <xdr:col>0</xdr:col>
      <xdr:colOff>2000250</xdr:colOff>
      <xdr:row>12</xdr:row>
      <xdr:rowOff>619125</xdr:rowOff>
    </xdr:to>
    <xdr:pic>
      <xdr:nvPicPr>
        <xdr:cNvPr id="155740" name="Рисунок 1">
          <a:extLst>
            <a:ext uri="{FF2B5EF4-FFF2-40B4-BE49-F238E27FC236}">
              <a16:creationId xmlns:a16="http://schemas.microsoft.com/office/drawing/2014/main" id="{00000000-0008-0000-0600-00005C6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648575"/>
          <a:ext cx="18383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645967</xdr:colOff>
      <xdr:row>18</xdr:row>
      <xdr:rowOff>238125</xdr:rowOff>
    </xdr:from>
    <xdr:to>
      <xdr:col>0</xdr:col>
      <xdr:colOff>1593272</xdr:colOff>
      <xdr:row>19</xdr:row>
      <xdr:rowOff>325150</xdr:rowOff>
    </xdr:to>
    <xdr:pic>
      <xdr:nvPicPr>
        <xdr:cNvPr id="155742" name="Рисунок 5">
          <a:extLst>
            <a:ext uri="{FF2B5EF4-FFF2-40B4-BE49-F238E27FC236}">
              <a16:creationId xmlns:a16="http://schemas.microsoft.com/office/drawing/2014/main" id="{00000000-0008-0000-0600-00005E6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967" y="12412807"/>
          <a:ext cx="947305" cy="710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15</xdr:row>
      <xdr:rowOff>66675</xdr:rowOff>
    </xdr:from>
    <xdr:to>
      <xdr:col>0</xdr:col>
      <xdr:colOff>1752600</xdr:colOff>
      <xdr:row>15</xdr:row>
      <xdr:rowOff>1181100</xdr:rowOff>
    </xdr:to>
    <xdr:pic>
      <xdr:nvPicPr>
        <xdr:cNvPr id="155743" name="Рисунок 6">
          <a:extLst>
            <a:ext uri="{FF2B5EF4-FFF2-40B4-BE49-F238E27FC236}">
              <a16:creationId xmlns:a16="http://schemas.microsoft.com/office/drawing/2014/main" id="{00000000-0008-0000-0600-00005F6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763125"/>
          <a:ext cx="11811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640774</xdr:colOff>
      <xdr:row>20</xdr:row>
      <xdr:rowOff>69273</xdr:rowOff>
    </xdr:from>
    <xdr:to>
      <xdr:col>0</xdr:col>
      <xdr:colOff>1598187</xdr:colOff>
      <xdr:row>20</xdr:row>
      <xdr:rowOff>609273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40774" y="14131637"/>
          <a:ext cx="957413" cy="540000"/>
        </a:xfrm>
        <a:prstGeom prst="rect">
          <a:avLst/>
        </a:prstGeom>
      </xdr:spPr>
    </xdr:pic>
    <xdr:clientData/>
  </xdr:twoCellAnchor>
  <xdr:oneCellAnchor>
    <xdr:from>
      <xdr:col>0</xdr:col>
      <xdr:colOff>1683324</xdr:colOff>
      <xdr:row>25</xdr:row>
      <xdr:rowOff>70138</xdr:rowOff>
    </xdr:from>
    <xdr:ext cx="2502768" cy="1260000"/>
    <xdr:pic>
      <xdr:nvPicPr>
        <xdr:cNvPr id="16" name="Рисунок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3324" y="17267093"/>
          <a:ext cx="2502768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107372</xdr:colOff>
      <xdr:row>25</xdr:row>
      <xdr:rowOff>70138</xdr:rowOff>
    </xdr:from>
    <xdr:ext cx="1449558" cy="1260000"/>
    <xdr:pic>
      <xdr:nvPicPr>
        <xdr:cNvPr id="17" name="Рисунок 14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72" y="17267093"/>
          <a:ext cx="1449558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1758661</xdr:colOff>
      <xdr:row>23</xdr:row>
      <xdr:rowOff>173181</xdr:rowOff>
    </xdr:from>
    <xdr:to>
      <xdr:col>2</xdr:col>
      <xdr:colOff>760047</xdr:colOff>
      <xdr:row>24</xdr:row>
      <xdr:rowOff>888954</xdr:rowOff>
    </xdr:to>
    <xdr:pic>
      <xdr:nvPicPr>
        <xdr:cNvPr id="18" name="Рисунок 1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661" y="15482454"/>
          <a:ext cx="2586250" cy="19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190502</xdr:colOff>
      <xdr:row>23</xdr:row>
      <xdr:rowOff>533181</xdr:rowOff>
    </xdr:from>
    <xdr:to>
      <xdr:col>0</xdr:col>
      <xdr:colOff>1429325</xdr:colOff>
      <xdr:row>24</xdr:row>
      <xdr:rowOff>888954</xdr:rowOff>
    </xdr:to>
    <xdr:pic>
      <xdr:nvPicPr>
        <xdr:cNvPr id="19" name="Рисунок 1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2" y="15842454"/>
          <a:ext cx="1238823" cy="16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969818</xdr:colOff>
      <xdr:row>0</xdr:row>
      <xdr:rowOff>173182</xdr:rowOff>
    </xdr:from>
    <xdr:to>
      <xdr:col>13</xdr:col>
      <xdr:colOff>1219438</xdr:colOff>
      <xdr:row>1</xdr:row>
      <xdr:rowOff>105650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898091" y="173182"/>
          <a:ext cx="2743438" cy="902286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138545</xdr:colOff>
      <xdr:row>0</xdr:row>
      <xdr:rowOff>398318</xdr:rowOff>
    </xdr:from>
    <xdr:to>
      <xdr:col>1</xdr:col>
      <xdr:colOff>323045</xdr:colOff>
      <xdr:row>1</xdr:row>
      <xdr:rowOff>38153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8545" y="398318"/>
          <a:ext cx="2712955" cy="6096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14</xdr:row>
      <xdr:rowOff>57150</xdr:rowOff>
    </xdr:from>
    <xdr:to>
      <xdr:col>0</xdr:col>
      <xdr:colOff>2009775</xdr:colOff>
      <xdr:row>16</xdr:row>
      <xdr:rowOff>352425</xdr:rowOff>
    </xdr:to>
    <xdr:pic>
      <xdr:nvPicPr>
        <xdr:cNvPr id="148549" name="Picture 2">
          <a:extLst>
            <a:ext uri="{FF2B5EF4-FFF2-40B4-BE49-F238E27FC236}">
              <a16:creationId xmlns:a16="http://schemas.microsoft.com/office/drawing/2014/main" id="{00000000-0008-0000-0700-0000454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867525"/>
          <a:ext cx="1952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</xdr:row>
      <xdr:rowOff>66675</xdr:rowOff>
    </xdr:from>
    <xdr:to>
      <xdr:col>0</xdr:col>
      <xdr:colOff>2009775</xdr:colOff>
      <xdr:row>9</xdr:row>
      <xdr:rowOff>361950</xdr:rowOff>
    </xdr:to>
    <xdr:pic>
      <xdr:nvPicPr>
        <xdr:cNvPr id="148550" name="Picture 3">
          <a:extLst>
            <a:ext uri="{FF2B5EF4-FFF2-40B4-BE49-F238E27FC236}">
              <a16:creationId xmlns:a16="http://schemas.microsoft.com/office/drawing/2014/main" id="{00000000-0008-0000-0700-0000464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333750"/>
          <a:ext cx="1952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</xdr:row>
      <xdr:rowOff>76200</xdr:rowOff>
    </xdr:from>
    <xdr:to>
      <xdr:col>0</xdr:col>
      <xdr:colOff>2009775</xdr:colOff>
      <xdr:row>6</xdr:row>
      <xdr:rowOff>371475</xdr:rowOff>
    </xdr:to>
    <xdr:pic>
      <xdr:nvPicPr>
        <xdr:cNvPr id="148551" name="Picture 5" descr="Откатные на фауресике">
          <a:extLst>
            <a:ext uri="{FF2B5EF4-FFF2-40B4-BE49-F238E27FC236}">
              <a16:creationId xmlns:a16="http://schemas.microsoft.com/office/drawing/2014/main" id="{00000000-0008-0000-0700-0000474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85975"/>
          <a:ext cx="1952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37</xdr:row>
      <xdr:rowOff>190500</xdr:rowOff>
    </xdr:from>
    <xdr:to>
      <xdr:col>1</xdr:col>
      <xdr:colOff>1162050</xdr:colOff>
      <xdr:row>42</xdr:row>
      <xdr:rowOff>76200</xdr:rowOff>
    </xdr:to>
    <xdr:pic>
      <xdr:nvPicPr>
        <xdr:cNvPr id="148552" name="Afbeelding 1088" descr="LSKZ U2.png">
          <a:extLst>
            <a:ext uri="{FF2B5EF4-FFF2-40B4-BE49-F238E27FC236}">
              <a16:creationId xmlns:a16="http://schemas.microsoft.com/office/drawing/2014/main" id="{00000000-0008-0000-0700-0000484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16049625"/>
          <a:ext cx="10477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1228725</xdr:colOff>
      <xdr:row>39</xdr:row>
      <xdr:rowOff>85725</xdr:rowOff>
    </xdr:from>
    <xdr:to>
      <xdr:col>1</xdr:col>
      <xdr:colOff>1524000</xdr:colOff>
      <xdr:row>42</xdr:row>
      <xdr:rowOff>57150</xdr:rowOff>
    </xdr:to>
    <xdr:pic>
      <xdr:nvPicPr>
        <xdr:cNvPr id="148553" name="Afbeelding 2">
          <a:extLst>
            <a:ext uri="{FF2B5EF4-FFF2-40B4-BE49-F238E27FC236}">
              <a16:creationId xmlns:a16="http://schemas.microsoft.com/office/drawing/2014/main" id="{00000000-0008-0000-0700-0000494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16573500"/>
          <a:ext cx="2952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39</xdr:row>
      <xdr:rowOff>95250</xdr:rowOff>
    </xdr:from>
    <xdr:to>
      <xdr:col>1</xdr:col>
      <xdr:colOff>1914525</xdr:colOff>
      <xdr:row>42</xdr:row>
      <xdr:rowOff>19050</xdr:rowOff>
    </xdr:to>
    <xdr:pic>
      <xdr:nvPicPr>
        <xdr:cNvPr id="148554" name="Afbeelding 1386">
          <a:extLst>
            <a:ext uri="{FF2B5EF4-FFF2-40B4-BE49-F238E27FC236}">
              <a16:creationId xmlns:a16="http://schemas.microsoft.com/office/drawing/2014/main" id="{00000000-0008-0000-0700-00004A4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16583025"/>
          <a:ext cx="3429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47625</xdr:rowOff>
    </xdr:from>
    <xdr:to>
      <xdr:col>0</xdr:col>
      <xdr:colOff>2009775</xdr:colOff>
      <xdr:row>10</xdr:row>
      <xdr:rowOff>1162050</xdr:rowOff>
    </xdr:to>
    <xdr:pic>
      <xdr:nvPicPr>
        <xdr:cNvPr id="148555" name="Рисунок 1">
          <a:extLst>
            <a:ext uri="{FF2B5EF4-FFF2-40B4-BE49-F238E27FC236}">
              <a16:creationId xmlns:a16="http://schemas.microsoft.com/office/drawing/2014/main" id="{00000000-0008-0000-0700-00004B4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572000"/>
          <a:ext cx="19526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95250</xdr:colOff>
      <xdr:row>37</xdr:row>
      <xdr:rowOff>47625</xdr:rowOff>
    </xdr:from>
    <xdr:to>
      <xdr:col>12</xdr:col>
      <xdr:colOff>1352550</xdr:colOff>
      <xdr:row>39</xdr:row>
      <xdr:rowOff>257175</xdr:rowOff>
    </xdr:to>
    <xdr:pic>
      <xdr:nvPicPr>
        <xdr:cNvPr id="148556" name="Picture 2">
          <a:extLst>
            <a:ext uri="{FF2B5EF4-FFF2-40B4-BE49-F238E27FC236}">
              <a16:creationId xmlns:a16="http://schemas.microsoft.com/office/drawing/2014/main" id="{00000000-0008-0000-0700-00004C4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6550" y="15906750"/>
          <a:ext cx="1257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142875</xdr:colOff>
      <xdr:row>40</xdr:row>
      <xdr:rowOff>57150</xdr:rowOff>
    </xdr:from>
    <xdr:to>
      <xdr:col>12</xdr:col>
      <xdr:colOff>1257300</xdr:colOff>
      <xdr:row>42</xdr:row>
      <xdr:rowOff>257175</xdr:rowOff>
    </xdr:to>
    <xdr:pic>
      <xdr:nvPicPr>
        <xdr:cNvPr id="148557" name="Picture 6">
          <a:extLst>
            <a:ext uri="{FF2B5EF4-FFF2-40B4-BE49-F238E27FC236}">
              <a16:creationId xmlns:a16="http://schemas.microsoft.com/office/drawing/2014/main" id="{00000000-0008-0000-0700-00004D4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64175" y="16859250"/>
          <a:ext cx="11144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22</xdr:row>
      <xdr:rowOff>152400</xdr:rowOff>
    </xdr:from>
    <xdr:to>
      <xdr:col>0</xdr:col>
      <xdr:colOff>2114550</xdr:colOff>
      <xdr:row>25</xdr:row>
      <xdr:rowOff>276225</xdr:rowOff>
    </xdr:to>
    <xdr:pic>
      <xdr:nvPicPr>
        <xdr:cNvPr id="148559" name="Рисунок 3">
          <a:extLst>
            <a:ext uri="{FF2B5EF4-FFF2-40B4-BE49-F238E27FC236}">
              <a16:creationId xmlns:a16="http://schemas.microsoft.com/office/drawing/2014/main" id="{00000000-0008-0000-0700-00004F4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734550"/>
          <a:ext cx="2076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8481" name="Object 1" hidden="1">
              <a:extLst>
                <a:ext uri="{63B3BB69-23CF-44E3-9099-C40C66FF867C}">
                  <a14:compatExt spid="_x0000_s148481"/>
                </a:ext>
                <a:ext uri="{FF2B5EF4-FFF2-40B4-BE49-F238E27FC236}">
                  <a16:creationId xmlns:a16="http://schemas.microsoft.com/office/drawing/2014/main" id="{00000000-0008-0000-0700-0000014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ffectLst/>
            <a:extLst>
              <a:ext uri="{909E8E84-426E-40DD-AFC4-6F175D3DCCD1}">
                <a14:hiddenFill>
                  <a:solidFill>
                    <a:srgbClr val="4F81BD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EEECE1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8482" name="Object 2" hidden="1">
              <a:extLst>
                <a:ext uri="{63B3BB69-23CF-44E3-9099-C40C66FF867C}">
                  <a14:compatExt spid="_x0000_s148482"/>
                </a:ext>
                <a:ext uri="{FF2B5EF4-FFF2-40B4-BE49-F238E27FC236}">
                  <a16:creationId xmlns:a16="http://schemas.microsoft.com/office/drawing/2014/main" id="{00000000-0008-0000-0700-0000024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ffectLst/>
            <a:extLst>
              <a:ext uri="{909E8E84-426E-40DD-AFC4-6F175D3DCCD1}">
                <a14:hiddenFill>
                  <a:solidFill>
                    <a:srgbClr val="4F81BD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EEECE1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15</xdr:col>
      <xdr:colOff>173182</xdr:colOff>
      <xdr:row>0</xdr:row>
      <xdr:rowOff>155864</xdr:rowOff>
    </xdr:from>
    <xdr:to>
      <xdr:col>17</xdr:col>
      <xdr:colOff>7165</xdr:colOff>
      <xdr:row>1</xdr:row>
      <xdr:rowOff>88332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154409" y="155864"/>
          <a:ext cx="2743438" cy="902286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173182</xdr:colOff>
      <xdr:row>0</xdr:row>
      <xdr:rowOff>398318</xdr:rowOff>
    </xdr:from>
    <xdr:to>
      <xdr:col>1</xdr:col>
      <xdr:colOff>721364</xdr:colOff>
      <xdr:row>1</xdr:row>
      <xdr:rowOff>38153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182" y="398318"/>
          <a:ext cx="2712955" cy="6096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95250</xdr:rowOff>
    </xdr:from>
    <xdr:to>
      <xdr:col>0</xdr:col>
      <xdr:colOff>1800225</xdr:colOff>
      <xdr:row>16</xdr:row>
      <xdr:rowOff>85725</xdr:rowOff>
    </xdr:to>
    <xdr:pic>
      <xdr:nvPicPr>
        <xdr:cNvPr id="156799" name="Picture 1" descr="калитки copy">
          <a:extLst>
            <a:ext uri="{FF2B5EF4-FFF2-40B4-BE49-F238E27FC236}">
              <a16:creationId xmlns:a16="http://schemas.microsoft.com/office/drawing/2014/main" id="{00000000-0008-0000-0800-00007F6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781550"/>
          <a:ext cx="17621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</xdr:row>
      <xdr:rowOff>133350</xdr:rowOff>
    </xdr:from>
    <xdr:to>
      <xdr:col>0</xdr:col>
      <xdr:colOff>1666875</xdr:colOff>
      <xdr:row>7</xdr:row>
      <xdr:rowOff>247650</xdr:rowOff>
    </xdr:to>
    <xdr:pic>
      <xdr:nvPicPr>
        <xdr:cNvPr id="156800" name="Picture 2" descr="Ворота copy">
          <a:extLst>
            <a:ext uri="{FF2B5EF4-FFF2-40B4-BE49-F238E27FC236}">
              <a16:creationId xmlns:a16="http://schemas.microsoft.com/office/drawing/2014/main" id="{00000000-0008-0000-0800-0000806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143125"/>
          <a:ext cx="15906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1371600</xdr:colOff>
      <xdr:row>10</xdr:row>
      <xdr:rowOff>66675</xdr:rowOff>
    </xdr:from>
    <xdr:to>
      <xdr:col>9</xdr:col>
      <xdr:colOff>395720</xdr:colOff>
      <xdr:row>11</xdr:row>
      <xdr:rowOff>333375</xdr:rowOff>
    </xdr:to>
    <xdr:pic>
      <xdr:nvPicPr>
        <xdr:cNvPr id="156801" name="Picture 300" descr="009">
          <a:extLst>
            <a:ext uri="{FF2B5EF4-FFF2-40B4-BE49-F238E27FC236}">
              <a16:creationId xmlns:a16="http://schemas.microsoft.com/office/drawing/2014/main" id="{00000000-0008-0000-0800-0000816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8875" y="3990975"/>
          <a:ext cx="4095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809625</xdr:colOff>
      <xdr:row>16</xdr:row>
      <xdr:rowOff>57150</xdr:rowOff>
    </xdr:from>
    <xdr:to>
      <xdr:col>9</xdr:col>
      <xdr:colOff>1033895</xdr:colOff>
      <xdr:row>17</xdr:row>
      <xdr:rowOff>323850</xdr:rowOff>
    </xdr:to>
    <xdr:pic>
      <xdr:nvPicPr>
        <xdr:cNvPr id="156802" name="Picture 2">
          <a:extLst>
            <a:ext uri="{FF2B5EF4-FFF2-40B4-BE49-F238E27FC236}">
              <a16:creationId xmlns:a16="http://schemas.microsoft.com/office/drawing/2014/main" id="{00000000-0008-0000-0800-0000826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96900" y="6267450"/>
          <a:ext cx="16097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819150</xdr:colOff>
      <xdr:row>14</xdr:row>
      <xdr:rowOff>47625</xdr:rowOff>
    </xdr:from>
    <xdr:to>
      <xdr:col>9</xdr:col>
      <xdr:colOff>1033895</xdr:colOff>
      <xdr:row>15</xdr:row>
      <xdr:rowOff>314325</xdr:rowOff>
    </xdr:to>
    <xdr:pic>
      <xdr:nvPicPr>
        <xdr:cNvPr id="156803" name="Picture 4">
          <a:extLst>
            <a:ext uri="{FF2B5EF4-FFF2-40B4-BE49-F238E27FC236}">
              <a16:creationId xmlns:a16="http://schemas.microsoft.com/office/drawing/2014/main" id="{00000000-0008-0000-0800-0000836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6425" y="5495925"/>
          <a:ext cx="1600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1362075</xdr:colOff>
      <xdr:row>12</xdr:row>
      <xdr:rowOff>57150</xdr:rowOff>
    </xdr:from>
    <xdr:to>
      <xdr:col>9</xdr:col>
      <xdr:colOff>395720</xdr:colOff>
      <xdr:row>13</xdr:row>
      <xdr:rowOff>323850</xdr:rowOff>
    </xdr:to>
    <xdr:pic>
      <xdr:nvPicPr>
        <xdr:cNvPr id="156804" name="Picture 6">
          <a:extLst>
            <a:ext uri="{FF2B5EF4-FFF2-40B4-BE49-F238E27FC236}">
              <a16:creationId xmlns:a16="http://schemas.microsoft.com/office/drawing/2014/main" id="{00000000-0008-0000-0800-0000846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9350" y="4743450"/>
          <a:ext cx="419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34</xdr:row>
      <xdr:rowOff>201757</xdr:rowOff>
    </xdr:from>
    <xdr:to>
      <xdr:col>11</xdr:col>
      <xdr:colOff>1371600</xdr:colOff>
      <xdr:row>36</xdr:row>
      <xdr:rowOff>246784</xdr:rowOff>
    </xdr:to>
    <xdr:pic>
      <xdr:nvPicPr>
        <xdr:cNvPr id="156807" name="Picture 2">
          <a:extLst>
            <a:ext uri="{FF2B5EF4-FFF2-40B4-BE49-F238E27FC236}">
              <a16:creationId xmlns:a16="http://schemas.microsoft.com/office/drawing/2014/main" id="{00000000-0008-0000-0800-0000876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9582" y="12618893"/>
          <a:ext cx="1219200" cy="616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209550</xdr:colOff>
      <xdr:row>29</xdr:row>
      <xdr:rowOff>93518</xdr:rowOff>
    </xdr:from>
    <xdr:to>
      <xdr:col>11</xdr:col>
      <xdr:colOff>1219200</xdr:colOff>
      <xdr:row>30</xdr:row>
      <xdr:rowOff>284018</xdr:rowOff>
    </xdr:to>
    <xdr:pic>
      <xdr:nvPicPr>
        <xdr:cNvPr id="156809" name="Рисунок 15">
          <a:extLst>
            <a:ext uri="{FF2B5EF4-FFF2-40B4-BE49-F238E27FC236}">
              <a16:creationId xmlns:a16="http://schemas.microsoft.com/office/drawing/2014/main" id="{00000000-0008-0000-0800-0000896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6732" y="10709563"/>
          <a:ext cx="10096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37</xdr:row>
      <xdr:rowOff>102178</xdr:rowOff>
    </xdr:from>
    <xdr:to>
      <xdr:col>11</xdr:col>
      <xdr:colOff>1133475</xdr:colOff>
      <xdr:row>39</xdr:row>
      <xdr:rowOff>290081</xdr:rowOff>
    </xdr:to>
    <xdr:pic>
      <xdr:nvPicPr>
        <xdr:cNvPr id="156810" name="Рисунок 16">
          <a:extLst>
            <a:ext uri="{FF2B5EF4-FFF2-40B4-BE49-F238E27FC236}">
              <a16:creationId xmlns:a16="http://schemas.microsoft.com/office/drawing/2014/main" id="{00000000-0008-0000-0800-00008A6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3407" y="13471814"/>
          <a:ext cx="857250" cy="949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22</xdr:row>
      <xdr:rowOff>219075</xdr:rowOff>
    </xdr:from>
    <xdr:to>
      <xdr:col>0</xdr:col>
      <xdr:colOff>1895475</xdr:colOff>
      <xdr:row>25</xdr:row>
      <xdr:rowOff>238125</xdr:rowOff>
    </xdr:to>
    <xdr:pic>
      <xdr:nvPicPr>
        <xdr:cNvPr id="156811" name="Рисунок 17">
          <a:extLst>
            <a:ext uri="{FF2B5EF4-FFF2-40B4-BE49-F238E27FC236}">
              <a16:creationId xmlns:a16="http://schemas.microsoft.com/office/drawing/2014/main" id="{00000000-0008-0000-0800-00008B6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458200"/>
          <a:ext cx="18002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31</xdr:row>
      <xdr:rowOff>219075</xdr:rowOff>
    </xdr:from>
    <xdr:to>
      <xdr:col>0</xdr:col>
      <xdr:colOff>1952625</xdr:colOff>
      <xdr:row>33</xdr:row>
      <xdr:rowOff>209550</xdr:rowOff>
    </xdr:to>
    <xdr:pic>
      <xdr:nvPicPr>
        <xdr:cNvPr id="156812" name="Рисунок 18">
          <a:extLst>
            <a:ext uri="{FF2B5EF4-FFF2-40B4-BE49-F238E27FC236}">
              <a16:creationId xmlns:a16="http://schemas.microsoft.com/office/drawing/2014/main" id="{00000000-0008-0000-0800-00008C6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1601450"/>
          <a:ext cx="1076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30</xdr:row>
      <xdr:rowOff>219075</xdr:rowOff>
    </xdr:from>
    <xdr:to>
      <xdr:col>0</xdr:col>
      <xdr:colOff>904875</xdr:colOff>
      <xdr:row>34</xdr:row>
      <xdr:rowOff>219075</xdr:rowOff>
    </xdr:to>
    <xdr:pic>
      <xdr:nvPicPr>
        <xdr:cNvPr id="156813" name="Рисунок 19">
          <a:extLst>
            <a:ext uri="{FF2B5EF4-FFF2-40B4-BE49-F238E27FC236}">
              <a16:creationId xmlns:a16="http://schemas.microsoft.com/office/drawing/2014/main" id="{00000000-0008-0000-0800-00008D6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49025"/>
          <a:ext cx="8858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</xdr:colOff>
      <xdr:row>41</xdr:row>
      <xdr:rowOff>257173</xdr:rowOff>
    </xdr:from>
    <xdr:to>
      <xdr:col>12</xdr:col>
      <xdr:colOff>14721</xdr:colOff>
      <xdr:row>42</xdr:row>
      <xdr:rowOff>180973</xdr:rowOff>
    </xdr:to>
    <xdr:pic>
      <xdr:nvPicPr>
        <xdr:cNvPr id="156814" name="Рисунок 10">
          <a:extLst>
            <a:ext uri="{FF2B5EF4-FFF2-40B4-BE49-F238E27FC236}">
              <a16:creationId xmlns:a16="http://schemas.microsoft.com/office/drawing/2014/main" id="{00000000-0008-0000-0800-00008E6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993521">
          <a:off x="17518207" y="14636459"/>
          <a:ext cx="3048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38</xdr:row>
      <xdr:rowOff>138545</xdr:rowOff>
    </xdr:from>
    <xdr:to>
      <xdr:col>0</xdr:col>
      <xdr:colOff>1819555</xdr:colOff>
      <xdr:row>40</xdr:row>
      <xdr:rowOff>276545</xdr:rowOff>
    </xdr:to>
    <xdr:pic>
      <xdr:nvPicPr>
        <xdr:cNvPr id="156815" name="Рисунок 3">
          <a:extLst>
            <a:ext uri="{FF2B5EF4-FFF2-40B4-BE49-F238E27FC236}">
              <a16:creationId xmlns:a16="http://schemas.microsoft.com/office/drawing/2014/main" id="{00000000-0008-0000-0800-00008F6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889181"/>
          <a:ext cx="1714780" cy="9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41</xdr:row>
      <xdr:rowOff>155864</xdr:rowOff>
    </xdr:from>
    <xdr:to>
      <xdr:col>0</xdr:col>
      <xdr:colOff>1244055</xdr:colOff>
      <xdr:row>43</xdr:row>
      <xdr:rowOff>293864</xdr:rowOff>
    </xdr:to>
    <xdr:pic>
      <xdr:nvPicPr>
        <xdr:cNvPr id="156816" name="Рисунок 21">
          <a:extLst>
            <a:ext uri="{FF2B5EF4-FFF2-40B4-BE49-F238E27FC236}">
              <a16:creationId xmlns:a16="http://schemas.microsoft.com/office/drawing/2014/main" id="{00000000-0008-0000-0800-0000906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5049500"/>
          <a:ext cx="548730" cy="9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190500</xdr:colOff>
      <xdr:row>31</xdr:row>
      <xdr:rowOff>279687</xdr:rowOff>
    </xdr:from>
    <xdr:to>
      <xdr:col>11</xdr:col>
      <xdr:colOff>1276350</xdr:colOff>
      <xdr:row>33</xdr:row>
      <xdr:rowOff>158460</xdr:rowOff>
    </xdr:to>
    <xdr:pic>
      <xdr:nvPicPr>
        <xdr:cNvPr id="156817" name="Рисунок 9">
          <a:extLst>
            <a:ext uri="{FF2B5EF4-FFF2-40B4-BE49-F238E27FC236}">
              <a16:creationId xmlns:a16="http://schemas.microsoft.com/office/drawing/2014/main" id="{00000000-0008-0000-0800-0000916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7682" y="11623096"/>
          <a:ext cx="1085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536863</xdr:colOff>
      <xdr:row>0</xdr:row>
      <xdr:rowOff>155863</xdr:rowOff>
    </xdr:from>
    <xdr:to>
      <xdr:col>18</xdr:col>
      <xdr:colOff>1635074</xdr:colOff>
      <xdr:row>1</xdr:row>
      <xdr:rowOff>88331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747681" y="155863"/>
          <a:ext cx="2743438" cy="902286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138545</xdr:colOff>
      <xdr:row>0</xdr:row>
      <xdr:rowOff>363681</xdr:rowOff>
    </xdr:from>
    <xdr:to>
      <xdr:col>1</xdr:col>
      <xdr:colOff>859909</xdr:colOff>
      <xdr:row>1</xdr:row>
      <xdr:rowOff>3516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8545" y="363681"/>
          <a:ext cx="2712955" cy="6096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93.emf"/><Relationship Id="rId4" Type="http://schemas.openxmlformats.org/officeDocument/2006/relationships/oleObject" Target="../embeddings/oleObject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  <pageSetUpPr fitToPage="1"/>
  </sheetPr>
  <dimension ref="A1:U70"/>
  <sheetViews>
    <sheetView showGridLines="0" tabSelected="1" zoomScale="55" zoomScaleNormal="55" zoomScaleSheetLayoutView="55" zoomScalePageLayoutView="55" workbookViewId="0">
      <selection activeCell="D1" sqref="D1"/>
    </sheetView>
  </sheetViews>
  <sheetFormatPr defaultRowHeight="12.75" x14ac:dyDescent="0.2"/>
  <cols>
    <col min="1" max="1" width="24.7109375" style="1" customWidth="1"/>
    <col min="2" max="2" width="27.85546875" style="1" customWidth="1"/>
    <col min="3" max="4" width="25.7109375" style="1" customWidth="1"/>
    <col min="5" max="5" width="16.7109375" style="1" customWidth="1"/>
    <col min="6" max="6" width="15.28515625" style="1" customWidth="1"/>
    <col min="7" max="7" width="18.7109375" style="6" customWidth="1"/>
    <col min="8" max="8" width="16.7109375" style="1" customWidth="1"/>
    <col min="9" max="12" width="15.7109375" style="1" customWidth="1"/>
    <col min="13" max="14" width="16.42578125" style="1" hidden="1" customWidth="1"/>
    <col min="15" max="15" width="15.42578125" style="1" hidden="1" customWidth="1"/>
    <col min="16" max="16" width="17.42578125" style="1" bestFit="1" customWidth="1"/>
    <col min="17" max="17" width="9.140625" style="1"/>
    <col min="18" max="18" width="17.28515625" style="1" bestFit="1" customWidth="1"/>
    <col min="19" max="19" width="9.140625" style="1"/>
    <col min="20" max="20" width="17.28515625" style="1" bestFit="1" customWidth="1"/>
    <col min="21" max="16384" width="9.140625" style="1"/>
  </cols>
  <sheetData>
    <row r="1" spans="1:21" ht="75.75" customHeight="1" x14ac:dyDescent="0.2">
      <c r="B1" s="36"/>
      <c r="C1" s="36"/>
      <c r="F1" s="537"/>
      <c r="G1" s="949"/>
      <c r="H1" s="949"/>
      <c r="I1" s="949"/>
      <c r="J1" s="949"/>
      <c r="K1" s="949"/>
      <c r="L1" s="949"/>
      <c r="M1" s="36"/>
    </row>
    <row r="2" spans="1:21" ht="33" customHeight="1" x14ac:dyDescent="0.3">
      <c r="A2" s="9"/>
      <c r="B2" s="9"/>
      <c r="C2" s="9"/>
      <c r="D2" s="950" t="s">
        <v>159</v>
      </c>
      <c r="E2" s="950"/>
      <c r="F2" s="950"/>
      <c r="G2" s="950"/>
      <c r="H2" s="188"/>
      <c r="J2" s="196" t="s">
        <v>147</v>
      </c>
      <c r="K2" s="956">
        <v>44621</v>
      </c>
      <c r="L2" s="956"/>
      <c r="M2" s="9"/>
    </row>
    <row r="3" spans="1:21" ht="110.1" customHeight="1" x14ac:dyDescent="0.3">
      <c r="A3" s="919" t="s">
        <v>92</v>
      </c>
      <c r="B3" s="919" t="s">
        <v>83</v>
      </c>
      <c r="C3" s="919" t="s">
        <v>121</v>
      </c>
      <c r="D3" s="919" t="s">
        <v>362</v>
      </c>
      <c r="E3" s="919"/>
      <c r="F3" s="919"/>
      <c r="G3" s="919"/>
      <c r="H3" s="919"/>
      <c r="I3" s="977" t="s">
        <v>442</v>
      </c>
      <c r="J3" s="978"/>
      <c r="K3" s="978"/>
      <c r="L3" s="979"/>
      <c r="M3" s="9"/>
    </row>
    <row r="4" spans="1:21" ht="30" customHeight="1" x14ac:dyDescent="0.3">
      <c r="A4" s="919"/>
      <c r="B4" s="919"/>
      <c r="C4" s="919"/>
      <c r="D4" s="919"/>
      <c r="E4" s="919"/>
      <c r="F4" s="919"/>
      <c r="G4" s="919"/>
      <c r="H4" s="919"/>
      <c r="I4" s="977" t="s">
        <v>101</v>
      </c>
      <c r="J4" s="978"/>
      <c r="K4" s="978"/>
      <c r="L4" s="979"/>
      <c r="M4" s="9"/>
    </row>
    <row r="5" spans="1:21" ht="24.95" customHeight="1" x14ac:dyDescent="0.3">
      <c r="A5" s="940"/>
      <c r="B5" s="938" t="s">
        <v>556</v>
      </c>
      <c r="C5" s="941">
        <v>2</v>
      </c>
      <c r="D5" s="931" t="s">
        <v>426</v>
      </c>
      <c r="E5" s="932"/>
      <c r="F5" s="932"/>
      <c r="G5" s="932"/>
      <c r="H5" s="933"/>
      <c r="I5" s="916" t="s">
        <v>433</v>
      </c>
      <c r="J5" s="917"/>
      <c r="K5" s="917"/>
      <c r="L5" s="918"/>
      <c r="M5" s="9"/>
    </row>
    <row r="6" spans="1:21" ht="24.95" customHeight="1" x14ac:dyDescent="0.3">
      <c r="A6" s="940"/>
      <c r="B6" s="938"/>
      <c r="C6" s="942"/>
      <c r="D6" s="951"/>
      <c r="E6" s="952"/>
      <c r="F6" s="952"/>
      <c r="G6" s="952"/>
      <c r="H6" s="953"/>
      <c r="I6" s="954" t="s">
        <v>71</v>
      </c>
      <c r="J6" s="963"/>
      <c r="K6" s="954" t="s">
        <v>72</v>
      </c>
      <c r="L6" s="955"/>
      <c r="M6" s="9"/>
    </row>
    <row r="7" spans="1:21" ht="30" customHeight="1" x14ac:dyDescent="0.3">
      <c r="A7" s="940"/>
      <c r="B7" s="938"/>
      <c r="C7" s="942"/>
      <c r="D7" s="951"/>
      <c r="E7" s="952"/>
      <c r="F7" s="952"/>
      <c r="G7" s="952"/>
      <c r="H7" s="953"/>
      <c r="I7" s="539" t="s">
        <v>427</v>
      </c>
      <c r="J7" s="540" t="s">
        <v>428</v>
      </c>
      <c r="K7" s="539" t="s">
        <v>427</v>
      </c>
      <c r="L7" s="540" t="s">
        <v>428</v>
      </c>
      <c r="M7" s="9"/>
    </row>
    <row r="8" spans="1:21" ht="50.1" customHeight="1" x14ac:dyDescent="0.3">
      <c r="A8" s="940"/>
      <c r="B8" s="938"/>
      <c r="C8" s="943"/>
      <c r="D8" s="934"/>
      <c r="E8" s="935"/>
      <c r="F8" s="935"/>
      <c r="G8" s="935"/>
      <c r="H8" s="936"/>
      <c r="I8" s="640">
        <f>(I19*2+I24+I33*2+I41*44)/2.5</f>
        <v>1554.752</v>
      </c>
      <c r="J8" s="641">
        <f>(I19*2+I25+I33*2+I41*44)/2.5</f>
        <v>1707.152</v>
      </c>
      <c r="K8" s="640">
        <f>(I20*2+N24+I34*2+I41*44)/2.5</f>
        <v>1793.152</v>
      </c>
      <c r="L8" s="641">
        <f>(I20*2+N25+I34*2+I41*44)/2.5</f>
        <v>1968.3520000000001</v>
      </c>
      <c r="M8" s="9"/>
      <c r="N8" s="429"/>
      <c r="O8" s="429"/>
      <c r="P8" s="429"/>
      <c r="Q8" s="429"/>
      <c r="R8" s="429"/>
      <c r="S8" s="429"/>
      <c r="T8" s="429"/>
      <c r="U8" s="125"/>
    </row>
    <row r="9" spans="1:21" ht="30" customHeight="1" x14ac:dyDescent="0.3">
      <c r="A9" s="989"/>
      <c r="B9" s="989"/>
      <c r="C9" s="989"/>
      <c r="D9" s="989"/>
      <c r="E9" s="989"/>
      <c r="F9" s="989"/>
      <c r="G9" s="989"/>
      <c r="H9" s="989"/>
      <c r="I9" s="974" t="s">
        <v>432</v>
      </c>
      <c r="J9" s="975"/>
      <c r="K9" s="975"/>
      <c r="L9" s="976"/>
      <c r="M9" s="9"/>
      <c r="N9" s="429"/>
      <c r="O9" s="429"/>
      <c r="P9" s="429"/>
      <c r="Q9" s="429"/>
      <c r="R9" s="429"/>
      <c r="S9" s="429"/>
      <c r="T9" s="429"/>
      <c r="U9" s="125"/>
    </row>
    <row r="10" spans="1:21" ht="30" customHeight="1" x14ac:dyDescent="0.3">
      <c r="A10" s="989"/>
      <c r="B10" s="989"/>
      <c r="C10" s="989"/>
      <c r="D10" s="989"/>
      <c r="E10" s="989"/>
      <c r="F10" s="989"/>
      <c r="G10" s="989"/>
      <c r="H10" s="989"/>
      <c r="I10" s="964" t="s">
        <v>427</v>
      </c>
      <c r="J10" s="965"/>
      <c r="K10" s="954" t="s">
        <v>428</v>
      </c>
      <c r="L10" s="955"/>
      <c r="M10" s="9"/>
      <c r="N10" s="429"/>
      <c r="O10" s="429"/>
      <c r="P10" s="429"/>
      <c r="Q10" s="429"/>
      <c r="R10" s="429"/>
      <c r="S10" s="429"/>
      <c r="T10" s="429"/>
      <c r="U10" s="125"/>
    </row>
    <row r="11" spans="1:21" ht="60" customHeight="1" x14ac:dyDescent="0.3">
      <c r="A11" s="937"/>
      <c r="B11" s="938" t="s">
        <v>551</v>
      </c>
      <c r="C11" s="642">
        <v>1.65</v>
      </c>
      <c r="D11" s="939" t="s">
        <v>553</v>
      </c>
      <c r="E11" s="939"/>
      <c r="F11" s="939"/>
      <c r="G11" s="939"/>
      <c r="H11" s="939"/>
      <c r="I11" s="966">
        <f>(I17*3+I29*2+I31*2+I35+I41*27)/2.5</f>
        <v>4145.8160000000007</v>
      </c>
      <c r="J11" s="967"/>
      <c r="K11" s="966">
        <f>(I17*3+I29*2+I32*2+I35+I41*27)/2.5</f>
        <v>4339.4160000000002</v>
      </c>
      <c r="L11" s="968"/>
      <c r="M11" s="9"/>
      <c r="N11" s="429"/>
      <c r="O11" s="429"/>
      <c r="P11" s="429"/>
      <c r="Q11" s="429"/>
      <c r="R11" s="429"/>
      <c r="S11" s="429"/>
      <c r="T11" s="429"/>
      <c r="U11" s="125"/>
    </row>
    <row r="12" spans="1:21" ht="60" customHeight="1" x14ac:dyDescent="0.3">
      <c r="A12" s="937"/>
      <c r="B12" s="938"/>
      <c r="C12" s="643">
        <v>2</v>
      </c>
      <c r="D12" s="939"/>
      <c r="E12" s="939"/>
      <c r="F12" s="939"/>
      <c r="G12" s="939"/>
      <c r="H12" s="939"/>
      <c r="I12" s="961">
        <f>(I18*3+I29*2+I31*2+I35+I41*27)/2.5</f>
        <v>4635.4160000000002</v>
      </c>
      <c r="J12" s="969"/>
      <c r="K12" s="961">
        <f>(I18*3+I29*2+I32*2+I35+I41*27)/2.5</f>
        <v>4829.0160000000005</v>
      </c>
      <c r="L12" s="962"/>
      <c r="M12" s="9"/>
      <c r="N12" s="429"/>
      <c r="O12" s="429"/>
      <c r="P12" s="429"/>
      <c r="Q12" s="429"/>
      <c r="R12" s="429"/>
      <c r="S12" s="429"/>
      <c r="T12" s="429"/>
      <c r="U12" s="125"/>
    </row>
    <row r="13" spans="1:21" ht="69.95" customHeight="1" x14ac:dyDescent="0.3">
      <c r="A13" s="927"/>
      <c r="B13" s="929" t="s">
        <v>552</v>
      </c>
      <c r="C13" s="644">
        <v>2</v>
      </c>
      <c r="D13" s="931" t="s">
        <v>554</v>
      </c>
      <c r="E13" s="932"/>
      <c r="F13" s="932"/>
      <c r="G13" s="932"/>
      <c r="H13" s="933"/>
      <c r="I13" s="966">
        <f>(I17*3+I29*3+I30+I31*2+I35+I41*33)/2.5</f>
        <v>5411.8639999999996</v>
      </c>
      <c r="J13" s="967"/>
      <c r="K13" s="966">
        <f>(I17*3+I29*3+I30+I32*2+I35+I41*36)/2.5</f>
        <v>5612.6880000000001</v>
      </c>
      <c r="L13" s="968"/>
      <c r="M13" s="9"/>
      <c r="N13" s="429"/>
      <c r="O13" s="429"/>
      <c r="P13" s="429"/>
      <c r="Q13" s="429"/>
      <c r="R13" s="429"/>
      <c r="S13" s="429"/>
      <c r="T13" s="429"/>
      <c r="U13" s="125"/>
    </row>
    <row r="14" spans="1:21" ht="69.95" customHeight="1" x14ac:dyDescent="0.3">
      <c r="A14" s="928"/>
      <c r="B14" s="930"/>
      <c r="C14" s="645">
        <v>2.4</v>
      </c>
      <c r="D14" s="934"/>
      <c r="E14" s="935"/>
      <c r="F14" s="935"/>
      <c r="G14" s="935"/>
      <c r="H14" s="936"/>
      <c r="I14" s="961">
        <f>(I18*3+I29*3+I30+N26+I31*2+I37*2+I41*39)/2.5</f>
        <v>7432.7119999999995</v>
      </c>
      <c r="J14" s="969"/>
      <c r="K14" s="961">
        <f>(I18*3+I29*3+I30+N26+I32*2+I37*2+I41*43)/2.5</f>
        <v>7635.9440000000004</v>
      </c>
      <c r="L14" s="962"/>
      <c r="M14" s="9"/>
      <c r="N14" s="429"/>
      <c r="O14" s="429"/>
      <c r="P14" s="429"/>
      <c r="Q14" s="429"/>
      <c r="R14" s="429"/>
      <c r="S14" s="429"/>
      <c r="T14" s="429"/>
      <c r="U14" s="125"/>
    </row>
    <row r="15" spans="1:21" s="435" customFormat="1" ht="39.950000000000003" customHeight="1" x14ac:dyDescent="0.2">
      <c r="A15" s="970" t="s">
        <v>167</v>
      </c>
      <c r="B15" s="970"/>
      <c r="C15" s="970"/>
      <c r="D15" s="970"/>
      <c r="E15" s="970"/>
      <c r="F15" s="970"/>
      <c r="G15" s="970"/>
      <c r="H15" s="970"/>
      <c r="I15" s="970"/>
      <c r="J15" s="970"/>
      <c r="K15" s="970"/>
      <c r="L15" s="970"/>
      <c r="M15" s="19"/>
    </row>
    <row r="16" spans="1:21" ht="55.5" customHeight="1" x14ac:dyDescent="0.3">
      <c r="A16" s="639" t="s">
        <v>92</v>
      </c>
      <c r="B16" s="971" t="s">
        <v>83</v>
      </c>
      <c r="C16" s="971"/>
      <c r="D16" s="639" t="s">
        <v>122</v>
      </c>
      <c r="E16" s="639" t="s">
        <v>123</v>
      </c>
      <c r="F16" s="639" t="s">
        <v>29</v>
      </c>
      <c r="G16" s="639" t="s">
        <v>48</v>
      </c>
      <c r="H16" s="639" t="s">
        <v>124</v>
      </c>
      <c r="I16" s="980" t="s">
        <v>424</v>
      </c>
      <c r="J16" s="981"/>
      <c r="K16" s="981"/>
      <c r="L16" s="982"/>
      <c r="M16" s="105" t="s">
        <v>21</v>
      </c>
      <c r="N16" s="119"/>
      <c r="O16" s="712" t="s">
        <v>578</v>
      </c>
      <c r="P16" s="283"/>
    </row>
    <row r="17" spans="1:20" ht="39.950000000000003" customHeight="1" x14ac:dyDescent="0.3">
      <c r="A17" s="947"/>
      <c r="B17" s="996" t="s">
        <v>555</v>
      </c>
      <c r="C17" s="996"/>
      <c r="D17" s="707" t="s">
        <v>49</v>
      </c>
      <c r="E17" s="972">
        <v>100</v>
      </c>
      <c r="F17" s="735">
        <v>5.9</v>
      </c>
      <c r="G17" s="957" t="s">
        <v>35</v>
      </c>
      <c r="H17" s="959">
        <v>0.5</v>
      </c>
      <c r="I17" s="983">
        <f t="shared" ref="I17:I27" si="0">ROUND(M17*Belarus*(1-$B$56),2)</f>
        <v>1772</v>
      </c>
      <c r="J17" s="984"/>
      <c r="K17" s="984"/>
      <c r="L17" s="985"/>
      <c r="M17" s="108">
        <v>1772</v>
      </c>
      <c r="N17" s="476"/>
      <c r="O17" s="383"/>
      <c r="P17" s="383"/>
    </row>
    <row r="18" spans="1:20" ht="39.950000000000003" customHeight="1" x14ac:dyDescent="0.3">
      <c r="A18" s="947"/>
      <c r="B18" s="996"/>
      <c r="C18" s="996"/>
      <c r="D18" s="708" t="s">
        <v>64</v>
      </c>
      <c r="E18" s="973"/>
      <c r="F18" s="736">
        <v>7.3</v>
      </c>
      <c r="G18" s="958"/>
      <c r="H18" s="960"/>
      <c r="I18" s="920">
        <f t="shared" si="0"/>
        <v>2180</v>
      </c>
      <c r="J18" s="921"/>
      <c r="K18" s="921"/>
      <c r="L18" s="922"/>
      <c r="M18" s="108">
        <v>2180</v>
      </c>
      <c r="N18" s="476"/>
      <c r="O18" s="383"/>
      <c r="P18" s="383"/>
    </row>
    <row r="19" spans="1:20" ht="39.950000000000003" customHeight="1" x14ac:dyDescent="0.3">
      <c r="A19" s="927"/>
      <c r="B19" s="923" t="s">
        <v>65</v>
      </c>
      <c r="C19" s="924"/>
      <c r="D19" s="972" t="s">
        <v>66</v>
      </c>
      <c r="E19" s="972">
        <v>180</v>
      </c>
      <c r="F19" s="1009">
        <v>2.4249999999999998</v>
      </c>
      <c r="G19" s="735" t="s">
        <v>67</v>
      </c>
      <c r="H19" s="997">
        <v>1</v>
      </c>
      <c r="I19" s="986">
        <f t="shared" si="0"/>
        <v>703</v>
      </c>
      <c r="J19" s="987"/>
      <c r="K19" s="987"/>
      <c r="L19" s="988"/>
      <c r="M19" s="108">
        <f>ROUND(O19*F19,0)</f>
        <v>703</v>
      </c>
      <c r="O19" s="713">
        <v>290</v>
      </c>
      <c r="P19" s="476"/>
      <c r="R19" s="283"/>
      <c r="T19" s="442"/>
    </row>
    <row r="20" spans="1:20" ht="39.950000000000003" customHeight="1" x14ac:dyDescent="0.3">
      <c r="A20" s="948"/>
      <c r="B20" s="991"/>
      <c r="C20" s="992"/>
      <c r="D20" s="973"/>
      <c r="E20" s="990"/>
      <c r="F20" s="1010"/>
      <c r="G20" s="736" t="s">
        <v>91</v>
      </c>
      <c r="H20" s="998"/>
      <c r="I20" s="944">
        <f t="shared" si="0"/>
        <v>822</v>
      </c>
      <c r="J20" s="945"/>
      <c r="K20" s="945"/>
      <c r="L20" s="946"/>
      <c r="M20" s="108">
        <f>ROUND(O20*F19,0)</f>
        <v>822</v>
      </c>
      <c r="N20" s="476"/>
      <c r="O20" s="713">
        <v>339</v>
      </c>
      <c r="P20" s="476"/>
      <c r="R20" s="283"/>
      <c r="T20" s="442"/>
    </row>
    <row r="21" spans="1:20" ht="39.950000000000003" customHeight="1" x14ac:dyDescent="0.3">
      <c r="A21" s="948"/>
      <c r="B21" s="991"/>
      <c r="C21" s="992"/>
      <c r="D21" s="990" t="s">
        <v>68</v>
      </c>
      <c r="E21" s="990"/>
      <c r="F21" s="1011">
        <v>2.91</v>
      </c>
      <c r="G21" s="735" t="s">
        <v>67</v>
      </c>
      <c r="H21" s="998"/>
      <c r="I21" s="986">
        <f t="shared" si="0"/>
        <v>844</v>
      </c>
      <c r="J21" s="987"/>
      <c r="K21" s="987"/>
      <c r="L21" s="988"/>
      <c r="M21" s="108">
        <f>ROUND(O21*F21,0)</f>
        <v>844</v>
      </c>
      <c r="N21" s="476"/>
      <c r="O21" s="713">
        <v>290</v>
      </c>
      <c r="P21" s="476"/>
      <c r="R21" s="283"/>
      <c r="T21" s="442"/>
    </row>
    <row r="22" spans="1:20" ht="39.950000000000003" customHeight="1" x14ac:dyDescent="0.3">
      <c r="A22" s="928"/>
      <c r="B22" s="925"/>
      <c r="C22" s="926"/>
      <c r="D22" s="973"/>
      <c r="E22" s="973"/>
      <c r="F22" s="1010"/>
      <c r="G22" s="736" t="s">
        <v>91</v>
      </c>
      <c r="H22" s="999"/>
      <c r="I22" s="944">
        <f t="shared" si="0"/>
        <v>986</v>
      </c>
      <c r="J22" s="945"/>
      <c r="K22" s="945"/>
      <c r="L22" s="946"/>
      <c r="M22" s="108">
        <f>ROUND(O22*F21,0)</f>
        <v>986</v>
      </c>
      <c r="N22" s="476"/>
      <c r="O22" s="713">
        <v>339</v>
      </c>
      <c r="P22" s="476"/>
      <c r="R22" s="283"/>
      <c r="T22" s="442"/>
    </row>
    <row r="23" spans="1:20" ht="39.950000000000003" customHeight="1" x14ac:dyDescent="0.3">
      <c r="A23" s="927"/>
      <c r="B23" s="1003" t="s">
        <v>26</v>
      </c>
      <c r="C23" s="1004"/>
      <c r="D23" s="538" t="s">
        <v>95</v>
      </c>
      <c r="E23" s="972">
        <v>96</v>
      </c>
      <c r="F23" s="740">
        <v>5.42</v>
      </c>
      <c r="G23" s="735" t="s">
        <v>67</v>
      </c>
      <c r="H23" s="997">
        <v>1.4</v>
      </c>
      <c r="I23" s="1012">
        <f t="shared" si="0"/>
        <v>1528</v>
      </c>
      <c r="J23" s="1013"/>
      <c r="K23" s="1013"/>
      <c r="L23" s="1014"/>
      <c r="M23" s="108">
        <f>ROUND(O23*F23,0)</f>
        <v>1528</v>
      </c>
      <c r="N23" s="108">
        <f>'Эл-ты панельных ограждений - 1'!I28</f>
        <v>1751</v>
      </c>
      <c r="O23" s="713">
        <v>282</v>
      </c>
      <c r="P23" s="476"/>
      <c r="R23" s="283"/>
      <c r="T23" s="442"/>
    </row>
    <row r="24" spans="1:20" ht="39.950000000000003" customHeight="1" x14ac:dyDescent="0.3">
      <c r="A24" s="948"/>
      <c r="B24" s="1005"/>
      <c r="C24" s="1006"/>
      <c r="D24" s="538" t="s">
        <v>69</v>
      </c>
      <c r="E24" s="990"/>
      <c r="F24" s="738">
        <v>6.78</v>
      </c>
      <c r="G24" s="735" t="s">
        <v>67</v>
      </c>
      <c r="H24" s="998"/>
      <c r="I24" s="1012">
        <f t="shared" si="0"/>
        <v>1912</v>
      </c>
      <c r="J24" s="1013"/>
      <c r="K24" s="1013"/>
      <c r="L24" s="1014"/>
      <c r="M24" s="108">
        <f t="shared" ref="M24:M27" si="1">ROUND(O24*F24,0)</f>
        <v>1912</v>
      </c>
      <c r="N24" s="108">
        <f>'Эл-ты панельных ограждений - 1'!I33</f>
        <v>2188</v>
      </c>
      <c r="O24" s="713">
        <v>282</v>
      </c>
      <c r="P24" s="476"/>
      <c r="R24" s="283"/>
      <c r="T24" s="442"/>
    </row>
    <row r="25" spans="1:20" ht="39.950000000000003" customHeight="1" x14ac:dyDescent="0.3">
      <c r="A25" s="948"/>
      <c r="B25" s="1005"/>
      <c r="C25" s="1006"/>
      <c r="D25" s="538" t="s">
        <v>70</v>
      </c>
      <c r="E25" s="990"/>
      <c r="F25" s="738">
        <v>8.1300000000000008</v>
      </c>
      <c r="G25" s="735" t="s">
        <v>67</v>
      </c>
      <c r="H25" s="999"/>
      <c r="I25" s="1012">
        <f t="shared" si="0"/>
        <v>2293</v>
      </c>
      <c r="J25" s="1013"/>
      <c r="K25" s="1013"/>
      <c r="L25" s="1014"/>
      <c r="M25" s="108">
        <f t="shared" si="1"/>
        <v>2293</v>
      </c>
      <c r="N25" s="108">
        <f>'Эл-ты панельных ограждений - 1'!I36</f>
        <v>2626</v>
      </c>
      <c r="O25" s="713">
        <v>282</v>
      </c>
      <c r="P25" s="476"/>
      <c r="R25" s="283"/>
      <c r="T25" s="442"/>
    </row>
    <row r="26" spans="1:20" ht="39.950000000000003" customHeight="1" x14ac:dyDescent="0.3">
      <c r="A26" s="948"/>
      <c r="B26" s="1005"/>
      <c r="C26" s="1006"/>
      <c r="D26" s="737" t="s">
        <v>150</v>
      </c>
      <c r="E26" s="972">
        <v>64</v>
      </c>
      <c r="F26" s="740">
        <v>11.64</v>
      </c>
      <c r="G26" s="735" t="s">
        <v>67</v>
      </c>
      <c r="H26" s="997">
        <v>1.6</v>
      </c>
      <c r="I26" s="1012">
        <f t="shared" si="0"/>
        <v>3282</v>
      </c>
      <c r="J26" s="1013"/>
      <c r="K26" s="1013"/>
      <c r="L26" s="1014"/>
      <c r="M26" s="108">
        <f t="shared" si="1"/>
        <v>3282</v>
      </c>
      <c r="N26" s="108">
        <f>'Эл-ты панельных ограждений - 1'!I42</f>
        <v>3760</v>
      </c>
      <c r="O26" s="713">
        <v>282</v>
      </c>
      <c r="P26" s="476"/>
      <c r="R26" s="283"/>
      <c r="T26" s="442"/>
    </row>
    <row r="27" spans="1:20" ht="39.950000000000003" customHeight="1" x14ac:dyDescent="0.3">
      <c r="A27" s="948"/>
      <c r="B27" s="1005"/>
      <c r="C27" s="1006"/>
      <c r="D27" s="737" t="s">
        <v>151</v>
      </c>
      <c r="E27" s="990"/>
      <c r="F27" s="740">
        <v>15.52</v>
      </c>
      <c r="G27" s="740" t="s">
        <v>67</v>
      </c>
      <c r="H27" s="998"/>
      <c r="I27" s="1015">
        <f t="shared" si="0"/>
        <v>4377</v>
      </c>
      <c r="J27" s="1016"/>
      <c r="K27" s="1016"/>
      <c r="L27" s="1017"/>
      <c r="M27" s="108">
        <f t="shared" si="1"/>
        <v>4377</v>
      </c>
      <c r="N27" s="108">
        <f>'Эл-ты панельных ограждений - 1'!I43</f>
        <v>5013</v>
      </c>
      <c r="O27" s="713">
        <v>282</v>
      </c>
      <c r="P27" s="476"/>
      <c r="R27" s="283"/>
      <c r="T27" s="442"/>
    </row>
    <row r="28" spans="1:20" ht="35.1" customHeight="1" x14ac:dyDescent="0.3">
      <c r="A28" s="928"/>
      <c r="B28" s="1007"/>
      <c r="C28" s="1008"/>
      <c r="D28" s="1000" t="s">
        <v>437</v>
      </c>
      <c r="E28" s="1001"/>
      <c r="F28" s="1001"/>
      <c r="G28" s="1001"/>
      <c r="H28" s="1001"/>
      <c r="I28" s="1001"/>
      <c r="J28" s="1001"/>
      <c r="K28" s="1001"/>
      <c r="L28" s="1002"/>
      <c r="M28" s="108"/>
      <c r="N28" s="476"/>
      <c r="O28" s="383"/>
      <c r="P28" s="383"/>
      <c r="R28" s="283"/>
      <c r="T28" s="442"/>
    </row>
    <row r="29" spans="1:20" ht="45" customHeight="1" x14ac:dyDescent="0.3">
      <c r="A29" s="529"/>
      <c r="B29" s="996" t="s">
        <v>104</v>
      </c>
      <c r="C29" s="996"/>
      <c r="D29" s="538" t="s">
        <v>105</v>
      </c>
      <c r="E29" s="538">
        <v>162</v>
      </c>
      <c r="F29" s="738">
        <v>3.3</v>
      </c>
      <c r="G29" s="738" t="s">
        <v>35</v>
      </c>
      <c r="H29" s="739">
        <v>1</v>
      </c>
      <c r="I29" s="993">
        <f t="shared" ref="I29:I41" si="2">ROUND(M29*Belarus*(1-$B$56),2)</f>
        <v>1206</v>
      </c>
      <c r="J29" s="994"/>
      <c r="K29" s="994"/>
      <c r="L29" s="995"/>
      <c r="M29" s="108">
        <v>1206</v>
      </c>
      <c r="N29" s="476"/>
      <c r="O29" s="383"/>
      <c r="P29" s="383"/>
    </row>
    <row r="30" spans="1:20" ht="39.950000000000003" customHeight="1" x14ac:dyDescent="0.3">
      <c r="A30" s="529"/>
      <c r="B30" s="996" t="s">
        <v>148</v>
      </c>
      <c r="C30" s="996"/>
      <c r="D30" s="538" t="s">
        <v>108</v>
      </c>
      <c r="E30" s="538">
        <v>100</v>
      </c>
      <c r="F30" s="738">
        <v>3.6</v>
      </c>
      <c r="G30" s="738" t="s">
        <v>90</v>
      </c>
      <c r="H30" s="739">
        <v>0.5</v>
      </c>
      <c r="I30" s="993">
        <f t="shared" si="2"/>
        <v>1923</v>
      </c>
      <c r="J30" s="994"/>
      <c r="K30" s="994"/>
      <c r="L30" s="995"/>
      <c r="M30" s="108">
        <v>1923</v>
      </c>
      <c r="N30" s="476"/>
      <c r="O30" s="383"/>
      <c r="P30" s="383"/>
    </row>
    <row r="31" spans="1:20" ht="39.950000000000003" customHeight="1" x14ac:dyDescent="0.3">
      <c r="A31" s="947"/>
      <c r="B31" s="996" t="s">
        <v>109</v>
      </c>
      <c r="C31" s="996"/>
      <c r="D31" s="707" t="s">
        <v>110</v>
      </c>
      <c r="E31" s="972">
        <v>154</v>
      </c>
      <c r="F31" s="735">
        <v>3.3</v>
      </c>
      <c r="G31" s="1018" t="s">
        <v>35</v>
      </c>
      <c r="H31" s="1048">
        <v>1</v>
      </c>
      <c r="I31" s="983">
        <f t="shared" si="2"/>
        <v>1206</v>
      </c>
      <c r="J31" s="984"/>
      <c r="K31" s="984"/>
      <c r="L31" s="985"/>
      <c r="M31" s="108">
        <v>1206</v>
      </c>
      <c r="N31" s="476"/>
      <c r="O31" s="383"/>
      <c r="P31" s="383"/>
    </row>
    <row r="32" spans="1:20" ht="39.950000000000003" customHeight="1" x14ac:dyDescent="0.3">
      <c r="A32" s="947"/>
      <c r="B32" s="996"/>
      <c r="C32" s="996"/>
      <c r="D32" s="708" t="s">
        <v>111</v>
      </c>
      <c r="E32" s="973"/>
      <c r="F32" s="736">
        <v>3.96</v>
      </c>
      <c r="G32" s="1018"/>
      <c r="H32" s="1048"/>
      <c r="I32" s="920">
        <f t="shared" si="2"/>
        <v>1448</v>
      </c>
      <c r="J32" s="921"/>
      <c r="K32" s="921"/>
      <c r="L32" s="922"/>
      <c r="M32" s="108">
        <v>1448</v>
      </c>
      <c r="N32" s="476"/>
      <c r="O32" s="383"/>
      <c r="P32" s="383"/>
    </row>
    <row r="33" spans="1:16" ht="39.950000000000003" customHeight="1" x14ac:dyDescent="0.3">
      <c r="A33" s="927"/>
      <c r="B33" s="923" t="s">
        <v>112</v>
      </c>
      <c r="C33" s="924"/>
      <c r="D33" s="972" t="s">
        <v>113</v>
      </c>
      <c r="E33" s="972">
        <v>42</v>
      </c>
      <c r="F33" s="1049">
        <v>0.25</v>
      </c>
      <c r="G33" s="735" t="s">
        <v>67</v>
      </c>
      <c r="H33" s="997">
        <v>1.4</v>
      </c>
      <c r="I33" s="983">
        <f t="shared" si="2"/>
        <v>152</v>
      </c>
      <c r="J33" s="984"/>
      <c r="K33" s="984"/>
      <c r="L33" s="985"/>
      <c r="M33" s="108">
        <v>152</v>
      </c>
      <c r="N33" s="476"/>
      <c r="O33" s="383"/>
      <c r="P33" s="638"/>
    </row>
    <row r="34" spans="1:16" ht="39.950000000000003" customHeight="1" x14ac:dyDescent="0.3">
      <c r="A34" s="928"/>
      <c r="B34" s="925"/>
      <c r="C34" s="926"/>
      <c r="D34" s="973"/>
      <c r="E34" s="973"/>
      <c r="F34" s="1050"/>
      <c r="G34" s="736" t="s">
        <v>91</v>
      </c>
      <c r="H34" s="999"/>
      <c r="I34" s="920">
        <f t="shared" si="2"/>
        <v>193</v>
      </c>
      <c r="J34" s="921"/>
      <c r="K34" s="921"/>
      <c r="L34" s="922"/>
      <c r="M34" s="108">
        <v>193</v>
      </c>
      <c r="N34" s="476"/>
      <c r="O34" s="383"/>
      <c r="P34" s="638"/>
    </row>
    <row r="35" spans="1:16" ht="39.950000000000003" customHeight="1" x14ac:dyDescent="0.3">
      <c r="A35" s="529"/>
      <c r="B35" s="996" t="s">
        <v>114</v>
      </c>
      <c r="C35" s="996"/>
      <c r="D35" s="538" t="s">
        <v>115</v>
      </c>
      <c r="E35" s="538">
        <v>80</v>
      </c>
      <c r="F35" s="738">
        <v>0.02</v>
      </c>
      <c r="G35" s="738" t="s">
        <v>90</v>
      </c>
      <c r="H35" s="739">
        <v>0.5</v>
      </c>
      <c r="I35" s="993">
        <f t="shared" si="2"/>
        <v>62</v>
      </c>
      <c r="J35" s="994"/>
      <c r="K35" s="994"/>
      <c r="L35" s="995"/>
      <c r="M35" s="108">
        <v>62</v>
      </c>
      <c r="N35" s="476"/>
      <c r="O35" s="383"/>
      <c r="P35" s="638"/>
    </row>
    <row r="36" spans="1:16" ht="39.950000000000003" customHeight="1" x14ac:dyDescent="0.3">
      <c r="A36" s="529"/>
      <c r="B36" s="996" t="s">
        <v>116</v>
      </c>
      <c r="C36" s="996"/>
      <c r="D36" s="538" t="s">
        <v>117</v>
      </c>
      <c r="E36" s="538">
        <v>400</v>
      </c>
      <c r="F36" s="738" t="s">
        <v>37</v>
      </c>
      <c r="G36" s="738" t="s">
        <v>118</v>
      </c>
      <c r="H36" s="739" t="s">
        <v>37</v>
      </c>
      <c r="I36" s="993">
        <f t="shared" si="2"/>
        <v>63</v>
      </c>
      <c r="J36" s="994"/>
      <c r="K36" s="994"/>
      <c r="L36" s="995"/>
      <c r="M36" s="108">
        <v>63</v>
      </c>
      <c r="N36" s="476"/>
      <c r="O36" s="383"/>
      <c r="P36" s="638"/>
    </row>
    <row r="37" spans="1:16" ht="39.950000000000003" customHeight="1" x14ac:dyDescent="0.3">
      <c r="A37" s="529"/>
      <c r="B37" s="996" t="s">
        <v>102</v>
      </c>
      <c r="C37" s="996"/>
      <c r="D37" s="538" t="s">
        <v>103</v>
      </c>
      <c r="E37" s="538">
        <v>160</v>
      </c>
      <c r="F37" s="738">
        <v>0.01</v>
      </c>
      <c r="G37" s="738" t="s">
        <v>90</v>
      </c>
      <c r="H37" s="739">
        <v>0.5</v>
      </c>
      <c r="I37" s="993">
        <f t="shared" si="2"/>
        <v>47</v>
      </c>
      <c r="J37" s="994"/>
      <c r="K37" s="994"/>
      <c r="L37" s="995"/>
      <c r="M37" s="108">
        <v>47</v>
      </c>
      <c r="N37" s="476"/>
      <c r="O37" s="383"/>
      <c r="P37" s="638"/>
    </row>
    <row r="38" spans="1:16" ht="50.1" customHeight="1" x14ac:dyDescent="0.3">
      <c r="A38" s="557"/>
      <c r="B38" s="1052" t="s">
        <v>162</v>
      </c>
      <c r="C38" s="1053"/>
      <c r="D38" s="742" t="s">
        <v>161</v>
      </c>
      <c r="E38" s="1056" t="s">
        <v>37</v>
      </c>
      <c r="F38" s="1057"/>
      <c r="G38" s="1057"/>
      <c r="H38" s="1058"/>
      <c r="I38" s="1035">
        <f t="shared" si="2"/>
        <v>528</v>
      </c>
      <c r="J38" s="1036"/>
      <c r="K38" s="1036"/>
      <c r="L38" s="1037"/>
      <c r="M38" s="108">
        <v>528</v>
      </c>
      <c r="N38" s="476"/>
      <c r="O38" s="554"/>
    </row>
    <row r="39" spans="1:16" ht="50.1" customHeight="1" x14ac:dyDescent="0.3">
      <c r="A39" s="563"/>
      <c r="B39" s="1031" t="s">
        <v>93</v>
      </c>
      <c r="C39" s="1031"/>
      <c r="D39" s="1032" t="s">
        <v>107</v>
      </c>
      <c r="E39" s="745">
        <v>1000</v>
      </c>
      <c r="F39" s="746"/>
      <c r="G39" s="746" t="s">
        <v>91</v>
      </c>
      <c r="H39" s="747" t="s">
        <v>37</v>
      </c>
      <c r="I39" s="1047">
        <f t="shared" si="2"/>
        <v>2.54</v>
      </c>
      <c r="J39" s="1047"/>
      <c r="K39" s="1047"/>
      <c r="L39" s="1047"/>
      <c r="M39" s="648">
        <v>2.54</v>
      </c>
      <c r="N39" s="476"/>
      <c r="O39" s="554"/>
    </row>
    <row r="40" spans="1:16" ht="50.1" customHeight="1" x14ac:dyDescent="0.3">
      <c r="A40" s="563"/>
      <c r="B40" s="1031" t="s">
        <v>94</v>
      </c>
      <c r="C40" s="1031"/>
      <c r="D40" s="1032"/>
      <c r="E40" s="745">
        <v>1000</v>
      </c>
      <c r="F40" s="746"/>
      <c r="G40" s="746" t="s">
        <v>91</v>
      </c>
      <c r="H40" s="747" t="s">
        <v>37</v>
      </c>
      <c r="I40" s="1047">
        <f t="shared" si="2"/>
        <v>4.6399999999999997</v>
      </c>
      <c r="J40" s="1047"/>
      <c r="K40" s="1047"/>
      <c r="L40" s="1047"/>
      <c r="M40" s="648">
        <v>4.6399999999999997</v>
      </c>
      <c r="N40" s="476"/>
      <c r="O40" s="554"/>
    </row>
    <row r="41" spans="1:16" ht="50.1" customHeight="1" x14ac:dyDescent="0.3">
      <c r="A41" s="564"/>
      <c r="B41" s="1051" t="s">
        <v>443</v>
      </c>
      <c r="C41" s="1051"/>
      <c r="D41" s="1032"/>
      <c r="E41" s="745">
        <v>250</v>
      </c>
      <c r="F41" s="748"/>
      <c r="G41" s="746" t="s">
        <v>91</v>
      </c>
      <c r="H41" s="747" t="s">
        <v>37</v>
      </c>
      <c r="I41" s="1047">
        <f t="shared" si="2"/>
        <v>6.02</v>
      </c>
      <c r="J41" s="1047"/>
      <c r="K41" s="1047"/>
      <c r="L41" s="1047"/>
      <c r="M41" s="648">
        <v>6.02</v>
      </c>
      <c r="N41" s="476"/>
      <c r="O41" s="554"/>
    </row>
    <row r="42" spans="1:16" ht="24.95" customHeight="1" thickBot="1" x14ac:dyDescent="0.35">
      <c r="A42" s="568"/>
      <c r="B42" s="558"/>
      <c r="C42" s="558"/>
      <c r="D42" s="341"/>
      <c r="E42" s="341"/>
      <c r="F42" s="559"/>
      <c r="G42" s="560"/>
      <c r="H42" s="561"/>
      <c r="I42" s="562"/>
      <c r="J42" s="562"/>
      <c r="K42" s="562"/>
      <c r="L42" s="562"/>
      <c r="M42" s="108"/>
      <c r="N42" s="476"/>
      <c r="O42" s="554"/>
    </row>
    <row r="43" spans="1:16" ht="24.95" customHeight="1" x14ac:dyDescent="0.3">
      <c r="A43" s="1033" t="s">
        <v>462</v>
      </c>
      <c r="B43" s="1034"/>
      <c r="C43" s="1046" t="s">
        <v>335</v>
      </c>
      <c r="D43" s="1046"/>
      <c r="E43" s="1046"/>
      <c r="F43" s="1046" t="s">
        <v>459</v>
      </c>
      <c r="G43" s="1046"/>
      <c r="H43" s="1046"/>
      <c r="I43" s="1046"/>
      <c r="J43" s="1046"/>
      <c r="K43" s="1054" t="s">
        <v>460</v>
      </c>
      <c r="L43" s="1055"/>
      <c r="M43" s="27"/>
      <c r="O43" s="554"/>
    </row>
    <row r="44" spans="1:16" ht="24.95" customHeight="1" x14ac:dyDescent="0.3">
      <c r="A44" s="1044" t="s">
        <v>557</v>
      </c>
      <c r="B44" s="1045"/>
      <c r="C44" s="909" t="s">
        <v>510</v>
      </c>
      <c r="D44" s="909"/>
      <c r="E44" s="909"/>
      <c r="F44" s="909" t="s">
        <v>511</v>
      </c>
      <c r="G44" s="909"/>
      <c r="H44" s="909"/>
      <c r="I44" s="909"/>
      <c r="J44" s="909"/>
      <c r="K44" s="566"/>
      <c r="L44" s="567"/>
      <c r="M44" s="27"/>
      <c r="O44" s="554"/>
    </row>
    <row r="45" spans="1:16" ht="24.95" customHeight="1" x14ac:dyDescent="0.3">
      <c r="A45" s="910" t="s">
        <v>558</v>
      </c>
      <c r="B45" s="911"/>
      <c r="C45" s="912" t="s">
        <v>513</v>
      </c>
      <c r="D45" s="913"/>
      <c r="E45" s="914"/>
      <c r="F45" s="909" t="s">
        <v>511</v>
      </c>
      <c r="G45" s="909"/>
      <c r="H45" s="909"/>
      <c r="I45" s="909"/>
      <c r="J45" s="909"/>
      <c r="K45" s="1038"/>
      <c r="L45" s="1039"/>
      <c r="M45" s="27"/>
      <c r="O45" s="554"/>
    </row>
    <row r="46" spans="1:16" ht="24.95" customHeight="1" x14ac:dyDescent="0.3">
      <c r="A46" s="1027" t="s">
        <v>559</v>
      </c>
      <c r="B46" s="1028"/>
      <c r="C46" s="909" t="s">
        <v>458</v>
      </c>
      <c r="D46" s="909"/>
      <c r="E46" s="909"/>
      <c r="F46" s="909"/>
      <c r="G46" s="909"/>
      <c r="H46" s="909"/>
      <c r="I46" s="909"/>
      <c r="J46" s="909"/>
      <c r="K46" s="1040"/>
      <c r="L46" s="1041"/>
      <c r="M46" s="27"/>
    </row>
    <row r="47" spans="1:16" ht="24.95" customHeight="1" thickBot="1" x14ac:dyDescent="0.35">
      <c r="A47" s="1029" t="s">
        <v>456</v>
      </c>
      <c r="B47" s="1030"/>
      <c r="C47" s="915" t="s">
        <v>457</v>
      </c>
      <c r="D47" s="915"/>
      <c r="E47" s="915"/>
      <c r="F47" s="915"/>
      <c r="G47" s="915"/>
      <c r="H47" s="915"/>
      <c r="I47" s="915"/>
      <c r="J47" s="915"/>
      <c r="K47" s="1042" t="s">
        <v>461</v>
      </c>
      <c r="L47" s="1043"/>
      <c r="M47" s="9"/>
    </row>
    <row r="48" spans="1:16" ht="24.95" customHeight="1" x14ac:dyDescent="0.3">
      <c r="A48" s="19" t="s">
        <v>560</v>
      </c>
      <c r="B48" s="9"/>
      <c r="C48" s="9"/>
      <c r="D48" s="9"/>
      <c r="E48" s="9"/>
      <c r="F48" s="9"/>
      <c r="G48" s="565"/>
      <c r="H48" s="571" t="s">
        <v>632</v>
      </c>
      <c r="I48" s="570"/>
      <c r="J48" s="9"/>
      <c r="K48" s="9"/>
      <c r="L48" s="9"/>
      <c r="M48" s="9"/>
    </row>
    <row r="49" spans="1:13" ht="24.95" customHeight="1" x14ac:dyDescent="0.3">
      <c r="C49" s="9"/>
      <c r="D49" s="9"/>
      <c r="E49" s="9"/>
      <c r="F49" s="9"/>
      <c r="G49" s="21"/>
      <c r="H49" s="9"/>
      <c r="I49" s="9"/>
      <c r="J49" s="9"/>
      <c r="K49" s="541"/>
      <c r="L49" s="541"/>
      <c r="M49" s="9"/>
    </row>
    <row r="50" spans="1:13" ht="20.25" x14ac:dyDescent="0.3">
      <c r="G50" s="1"/>
      <c r="M50" s="9"/>
    </row>
    <row r="51" spans="1:13" ht="20.25" x14ac:dyDescent="0.3">
      <c r="K51" s="9"/>
      <c r="L51" s="9"/>
      <c r="M51" s="9"/>
    </row>
    <row r="52" spans="1:13" ht="20.25" x14ac:dyDescent="0.3">
      <c r="G52" s="1"/>
      <c r="K52" s="51"/>
      <c r="L52" s="51"/>
      <c r="M52" s="9"/>
    </row>
    <row r="53" spans="1:13" ht="20.25" x14ac:dyDescent="0.3">
      <c r="B53" s="9"/>
      <c r="C53" s="9"/>
      <c r="D53" s="9"/>
      <c r="E53" s="9"/>
      <c r="F53" s="9"/>
      <c r="G53" s="21"/>
      <c r="H53" s="9"/>
      <c r="I53" s="9"/>
      <c r="J53" s="9"/>
      <c r="K53" s="9"/>
      <c r="L53" s="9"/>
      <c r="M53" s="9"/>
    </row>
    <row r="54" spans="1:13" ht="20.25" x14ac:dyDescent="0.3">
      <c r="A54" s="22"/>
      <c r="B54" s="9"/>
      <c r="C54" s="9"/>
      <c r="D54" s="9"/>
      <c r="E54" s="9"/>
      <c r="F54" s="9"/>
      <c r="G54" s="21"/>
      <c r="H54" s="9"/>
      <c r="I54" s="9"/>
      <c r="J54" s="9"/>
      <c r="K54" s="9"/>
      <c r="L54" s="9"/>
      <c r="M54" s="9"/>
    </row>
    <row r="55" spans="1:13" ht="52.5" customHeight="1" x14ac:dyDescent="0.3">
      <c r="A55" s="1019" t="s">
        <v>47</v>
      </c>
      <c r="B55" s="609" t="s">
        <v>76</v>
      </c>
      <c r="C55" s="610" t="s">
        <v>87</v>
      </c>
      <c r="D55" s="1020" t="s">
        <v>88</v>
      </c>
      <c r="E55" s="1021"/>
      <c r="F55" s="1022" t="s">
        <v>89</v>
      </c>
      <c r="G55" s="1023"/>
      <c r="H55" s="1023"/>
      <c r="I55" s="9"/>
      <c r="J55" s="9"/>
      <c r="K55" s="9"/>
      <c r="L55" s="9"/>
      <c r="M55" s="9"/>
    </row>
    <row r="56" spans="1:13" ht="33" x14ac:dyDescent="0.3">
      <c r="A56" s="1019"/>
      <c r="B56" s="49">
        <v>0</v>
      </c>
      <c r="C56" s="49">
        <v>0</v>
      </c>
      <c r="D56" s="1024">
        <v>0</v>
      </c>
      <c r="E56" s="1025"/>
      <c r="F56" s="1024">
        <v>0</v>
      </c>
      <c r="G56" s="1026"/>
      <c r="H56" s="1025"/>
      <c r="I56" s="9"/>
      <c r="J56" s="9"/>
      <c r="K56" s="9"/>
      <c r="L56" s="9"/>
      <c r="M56" s="9"/>
    </row>
    <row r="57" spans="1:13" ht="20.25" x14ac:dyDescent="0.3">
      <c r="B57" s="9"/>
      <c r="C57" s="9"/>
      <c r="D57" s="9"/>
      <c r="E57" s="9"/>
      <c r="F57" s="21"/>
      <c r="G57" s="21"/>
      <c r="H57" s="9"/>
      <c r="I57" s="9"/>
      <c r="J57" s="9"/>
      <c r="K57" s="9"/>
      <c r="L57" s="9"/>
      <c r="M57" s="9"/>
    </row>
    <row r="58" spans="1:13" ht="20.25" x14ac:dyDescent="0.3">
      <c r="A58" s="9"/>
      <c r="B58" s="9"/>
      <c r="C58" s="9"/>
      <c r="D58" s="9"/>
      <c r="E58" s="9"/>
      <c r="F58" s="9"/>
      <c r="G58" s="21"/>
      <c r="H58" s="9"/>
      <c r="I58" s="9"/>
      <c r="J58" s="9"/>
      <c r="K58" s="9"/>
      <c r="L58" s="9"/>
      <c r="M58" s="9"/>
    </row>
    <row r="59" spans="1:13" ht="20.25" x14ac:dyDescent="0.3">
      <c r="A59" s="9"/>
      <c r="B59" s="9"/>
      <c r="C59" s="9"/>
      <c r="D59" s="9"/>
      <c r="E59" s="9"/>
      <c r="F59" s="9"/>
      <c r="G59" s="21"/>
      <c r="H59" s="9"/>
      <c r="I59" s="9"/>
      <c r="J59" s="9"/>
      <c r="K59" s="9"/>
      <c r="L59" s="9"/>
      <c r="M59" s="9"/>
    </row>
    <row r="60" spans="1:13" ht="20.25" x14ac:dyDescent="0.3">
      <c r="A60" s="9"/>
      <c r="B60" s="9"/>
      <c r="C60" s="9"/>
      <c r="D60" s="9"/>
      <c r="E60" s="9"/>
      <c r="F60" s="9"/>
      <c r="G60" s="21"/>
      <c r="H60" s="9"/>
      <c r="I60" s="9"/>
      <c r="J60" s="9"/>
      <c r="K60" s="9"/>
      <c r="L60" s="9"/>
      <c r="M60" s="9"/>
    </row>
    <row r="61" spans="1:13" ht="20.25" x14ac:dyDescent="0.3">
      <c r="A61" s="9"/>
      <c r="B61" s="9"/>
      <c r="C61" s="9"/>
      <c r="D61" s="9"/>
      <c r="E61" s="9"/>
      <c r="F61" s="9"/>
      <c r="G61" s="21"/>
      <c r="H61" s="9"/>
      <c r="I61" s="9"/>
      <c r="J61" s="9"/>
      <c r="K61" s="9"/>
      <c r="L61" s="9"/>
      <c r="M61" s="9"/>
    </row>
    <row r="64" spans="1:13" ht="20.25" x14ac:dyDescent="0.3">
      <c r="A64" s="50"/>
    </row>
    <row r="65" spans="1:1" ht="20.25" x14ac:dyDescent="0.2">
      <c r="A65" s="22"/>
    </row>
    <row r="66" spans="1:1" ht="20.25" x14ac:dyDescent="0.2">
      <c r="A66" s="22"/>
    </row>
    <row r="67" spans="1:1" ht="20.25" x14ac:dyDescent="0.2">
      <c r="A67" s="22"/>
    </row>
    <row r="68" spans="1:1" ht="20.25" x14ac:dyDescent="0.2">
      <c r="A68" s="22"/>
    </row>
    <row r="69" spans="1:1" ht="20.25" x14ac:dyDescent="0.3">
      <c r="A69" s="9"/>
    </row>
    <row r="70" spans="1:1" ht="20.25" x14ac:dyDescent="0.2">
      <c r="A70" s="51"/>
    </row>
  </sheetData>
  <sheetProtection formatCells="0" formatColumns="0" formatRows="0" insertColumns="0" insertRows="0" insertHyperlinks="0" deleteColumns="0" deleteRows="0" sort="0" autoFilter="0" pivotTables="0"/>
  <mergeCells count="125">
    <mergeCell ref="B30:C30"/>
    <mergeCell ref="B31:C32"/>
    <mergeCell ref="E31:E32"/>
    <mergeCell ref="F43:J43"/>
    <mergeCell ref="C43:E43"/>
    <mergeCell ref="I41:L41"/>
    <mergeCell ref="I40:L40"/>
    <mergeCell ref="I35:L35"/>
    <mergeCell ref="I39:L39"/>
    <mergeCell ref="I33:L33"/>
    <mergeCell ref="H31:H32"/>
    <mergeCell ref="I30:L30"/>
    <mergeCell ref="I31:L31"/>
    <mergeCell ref="I32:L32"/>
    <mergeCell ref="E33:E34"/>
    <mergeCell ref="F33:F34"/>
    <mergeCell ref="H33:H34"/>
    <mergeCell ref="B35:C35"/>
    <mergeCell ref="B36:C36"/>
    <mergeCell ref="B37:C37"/>
    <mergeCell ref="B41:C41"/>
    <mergeCell ref="B38:C38"/>
    <mergeCell ref="K43:L43"/>
    <mergeCell ref="E38:H38"/>
    <mergeCell ref="G31:G32"/>
    <mergeCell ref="A55:A56"/>
    <mergeCell ref="D55:E55"/>
    <mergeCell ref="F55:H55"/>
    <mergeCell ref="D56:E56"/>
    <mergeCell ref="F56:H56"/>
    <mergeCell ref="F45:J45"/>
    <mergeCell ref="A46:B46"/>
    <mergeCell ref="A47:B47"/>
    <mergeCell ref="A31:A32"/>
    <mergeCell ref="A33:A34"/>
    <mergeCell ref="B39:C39"/>
    <mergeCell ref="B40:C40"/>
    <mergeCell ref="D39:D41"/>
    <mergeCell ref="A43:B43"/>
    <mergeCell ref="I36:L36"/>
    <mergeCell ref="I37:L37"/>
    <mergeCell ref="I38:L38"/>
    <mergeCell ref="D33:D34"/>
    <mergeCell ref="K45:L45"/>
    <mergeCell ref="K46:L46"/>
    <mergeCell ref="K47:L47"/>
    <mergeCell ref="A44:B44"/>
    <mergeCell ref="C44:E44"/>
    <mergeCell ref="I29:L29"/>
    <mergeCell ref="I22:L22"/>
    <mergeCell ref="B17:C18"/>
    <mergeCell ref="A23:A28"/>
    <mergeCell ref="H23:H25"/>
    <mergeCell ref="E23:E25"/>
    <mergeCell ref="E26:E27"/>
    <mergeCell ref="D28:L28"/>
    <mergeCell ref="B23:C28"/>
    <mergeCell ref="F19:F20"/>
    <mergeCell ref="F21:F22"/>
    <mergeCell ref="H19:H22"/>
    <mergeCell ref="I25:L25"/>
    <mergeCell ref="I26:L26"/>
    <mergeCell ref="I27:L27"/>
    <mergeCell ref="H26:H27"/>
    <mergeCell ref="D21:D22"/>
    <mergeCell ref="B29:C29"/>
    <mergeCell ref="I23:L23"/>
    <mergeCell ref="I24:L24"/>
    <mergeCell ref="I16:L16"/>
    <mergeCell ref="I17:L17"/>
    <mergeCell ref="I18:L18"/>
    <mergeCell ref="I19:L19"/>
    <mergeCell ref="A9:H10"/>
    <mergeCell ref="E19:E22"/>
    <mergeCell ref="D19:D20"/>
    <mergeCell ref="I21:L21"/>
    <mergeCell ref="B19:C22"/>
    <mergeCell ref="G1:L1"/>
    <mergeCell ref="D2:G2"/>
    <mergeCell ref="D5:H8"/>
    <mergeCell ref="K6:L6"/>
    <mergeCell ref="K2:L2"/>
    <mergeCell ref="G17:G18"/>
    <mergeCell ref="H17:H18"/>
    <mergeCell ref="K12:L12"/>
    <mergeCell ref="I6:J6"/>
    <mergeCell ref="I10:J10"/>
    <mergeCell ref="I13:J13"/>
    <mergeCell ref="K13:L13"/>
    <mergeCell ref="I14:J14"/>
    <mergeCell ref="K14:L14"/>
    <mergeCell ref="K10:L10"/>
    <mergeCell ref="I11:J11"/>
    <mergeCell ref="K11:L11"/>
    <mergeCell ref="I12:J12"/>
    <mergeCell ref="A15:L15"/>
    <mergeCell ref="B16:C16"/>
    <mergeCell ref="E17:E18"/>
    <mergeCell ref="I9:L9"/>
    <mergeCell ref="I3:L3"/>
    <mergeCell ref="I4:L4"/>
    <mergeCell ref="F44:J44"/>
    <mergeCell ref="A45:B45"/>
    <mergeCell ref="C45:E45"/>
    <mergeCell ref="C46:J46"/>
    <mergeCell ref="C47:J47"/>
    <mergeCell ref="I5:L5"/>
    <mergeCell ref="A3:A4"/>
    <mergeCell ref="B3:B4"/>
    <mergeCell ref="C3:C4"/>
    <mergeCell ref="D3:H4"/>
    <mergeCell ref="I34:L34"/>
    <mergeCell ref="B33:C34"/>
    <mergeCell ref="A13:A14"/>
    <mergeCell ref="B13:B14"/>
    <mergeCell ref="D13:H14"/>
    <mergeCell ref="A11:A12"/>
    <mergeCell ref="B11:B12"/>
    <mergeCell ref="D11:H12"/>
    <mergeCell ref="A5:A8"/>
    <mergeCell ref="B5:B8"/>
    <mergeCell ref="C5:C8"/>
    <mergeCell ref="I20:L20"/>
    <mergeCell ref="A17:A18"/>
    <mergeCell ref="A19:A22"/>
  </mergeCells>
  <printOptions horizontalCentered="1"/>
  <pageMargins left="0" right="0" top="0" bottom="0" header="0" footer="0"/>
  <pageSetup paperSize="9" scale="41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2">
    <tabColor rgb="FFC00000"/>
    <pageSetUpPr fitToPage="1"/>
  </sheetPr>
  <dimension ref="A1:AB107"/>
  <sheetViews>
    <sheetView showGridLines="0" zoomScale="55" zoomScaleNormal="55" zoomScaleSheetLayoutView="55" zoomScalePageLayoutView="40" workbookViewId="0">
      <selection activeCell="AA10" sqref="AA10"/>
    </sheetView>
  </sheetViews>
  <sheetFormatPr defaultRowHeight="18" x14ac:dyDescent="0.25"/>
  <cols>
    <col min="1" max="1" width="50.7109375" style="1" customWidth="1"/>
    <col min="2" max="2" width="18.7109375" style="1" customWidth="1"/>
    <col min="3" max="3" width="14.7109375" style="1" customWidth="1"/>
    <col min="4" max="4" width="17.42578125" style="1" customWidth="1"/>
    <col min="5" max="5" width="19.7109375" style="1" customWidth="1"/>
    <col min="6" max="6" width="17.42578125" style="1" customWidth="1"/>
    <col min="7" max="8" width="16.7109375" style="1" customWidth="1"/>
    <col min="9" max="11" width="16.7109375" style="1" hidden="1" customWidth="1"/>
    <col min="12" max="13" width="29.7109375" style="1" customWidth="1"/>
    <col min="14" max="14" width="34.85546875" style="1" hidden="1" customWidth="1"/>
    <col min="15" max="19" width="19.5703125" style="1" hidden="1" customWidth="1"/>
    <col min="20" max="20" width="16.85546875" style="1" hidden="1" customWidth="1"/>
    <col min="21" max="21" width="28.5703125" style="1" hidden="1" customWidth="1"/>
    <col min="22" max="22" width="17.140625" style="8" customWidth="1"/>
    <col min="23" max="23" width="9.140625" style="3"/>
    <col min="24" max="24" width="11.5703125" style="1" customWidth="1"/>
    <col min="25" max="25" width="14.5703125" style="1" customWidth="1"/>
    <col min="26" max="26" width="9.7109375" style="1" bestFit="1" customWidth="1"/>
    <col min="27" max="27" width="12" style="1" customWidth="1"/>
    <col min="28" max="28" width="11.28515625" style="1" customWidth="1"/>
    <col min="29" max="16384" width="9.140625" style="1"/>
  </cols>
  <sheetData>
    <row r="1" spans="1:28" ht="75.75" customHeight="1" x14ac:dyDescent="0.4">
      <c r="B1" s="112"/>
      <c r="C1" s="112"/>
      <c r="D1" s="112"/>
      <c r="E1" s="112"/>
      <c r="F1" s="112"/>
      <c r="G1" s="112"/>
      <c r="I1" s="112"/>
      <c r="J1" s="112"/>
      <c r="K1" s="112"/>
      <c r="L1" s="121"/>
      <c r="M1" s="427"/>
      <c r="U1" s="334"/>
    </row>
    <row r="2" spans="1:28" customFormat="1" ht="33" customHeight="1" x14ac:dyDescent="0.35">
      <c r="A2" s="28"/>
      <c r="B2" s="28"/>
      <c r="C2" s="1"/>
      <c r="D2" s="950" t="s">
        <v>202</v>
      </c>
      <c r="E2" s="950"/>
      <c r="F2" s="950"/>
      <c r="G2" s="950"/>
      <c r="H2" s="188"/>
      <c r="I2" s="73"/>
      <c r="J2" s="73"/>
      <c r="K2" s="73"/>
      <c r="L2" s="121" t="s">
        <v>147</v>
      </c>
      <c r="M2" s="437">
        <v>44621</v>
      </c>
      <c r="N2" s="437"/>
      <c r="V2" s="8"/>
      <c r="W2" s="3"/>
    </row>
    <row r="3" spans="1:28" customFormat="1" ht="110.1" customHeight="1" x14ac:dyDescent="0.25">
      <c r="A3" s="1059" t="s">
        <v>83</v>
      </c>
      <c r="B3" s="1061" t="s">
        <v>199</v>
      </c>
      <c r="C3" s="1061" t="s">
        <v>97</v>
      </c>
      <c r="D3" s="1064" t="s">
        <v>181</v>
      </c>
      <c r="E3" s="1062" t="s">
        <v>359</v>
      </c>
      <c r="F3" s="1062" t="s">
        <v>99</v>
      </c>
      <c r="G3" s="1072" t="s">
        <v>435</v>
      </c>
      <c r="H3" s="1073"/>
      <c r="I3" s="1061" t="s">
        <v>21</v>
      </c>
      <c r="J3" s="1061"/>
      <c r="K3" s="1061"/>
      <c r="L3" s="1074" t="s">
        <v>178</v>
      </c>
      <c r="M3" s="1075"/>
      <c r="N3" s="1070" t="s">
        <v>83</v>
      </c>
      <c r="O3" s="1071"/>
      <c r="P3" s="624" t="s">
        <v>100</v>
      </c>
      <c r="Q3" s="278" t="s">
        <v>168</v>
      </c>
      <c r="R3" s="624" t="s">
        <v>98</v>
      </c>
      <c r="S3" s="624" t="s">
        <v>29</v>
      </c>
      <c r="T3" s="276" t="s">
        <v>99</v>
      </c>
      <c r="U3" s="277" t="s">
        <v>434</v>
      </c>
      <c r="V3" s="8"/>
      <c r="W3" s="3"/>
    </row>
    <row r="4" spans="1:28" customFormat="1" ht="27" customHeight="1" x14ac:dyDescent="0.25">
      <c r="A4" s="1060"/>
      <c r="B4" s="1061"/>
      <c r="C4" s="1061"/>
      <c r="D4" s="1065"/>
      <c r="E4" s="1063"/>
      <c r="F4" s="1063"/>
      <c r="G4" s="894" t="s">
        <v>179</v>
      </c>
      <c r="H4" s="894" t="s">
        <v>180</v>
      </c>
      <c r="I4" s="1061" t="s">
        <v>451</v>
      </c>
      <c r="J4" s="1061"/>
      <c r="K4" s="894" t="s">
        <v>452</v>
      </c>
      <c r="L4" s="897" t="s">
        <v>179</v>
      </c>
      <c r="M4" s="897" t="s">
        <v>180</v>
      </c>
      <c r="N4" s="1089" t="str">
        <f>'Эл-ты панельных ограждений - 1'!B4</f>
        <v>Столб оцинкованный
с отверстиями или резьбовыми втулками 
в профиле 62*55, 90*55 и заглушкой</v>
      </c>
      <c r="O4" s="1090" t="str">
        <f>'Эл-ты панельных ограждений - 1'!C4</f>
        <v>62*55*1,4</v>
      </c>
      <c r="P4" s="93">
        <f>'Эл-ты панельных ограждений - 1'!D4</f>
        <v>1.1000000000000001</v>
      </c>
      <c r="Q4" s="168">
        <f>'Эл-ты панельных ограждений - 1'!E4</f>
        <v>0</v>
      </c>
      <c r="R4" s="129">
        <f>'Эл-ты панельных ограждений - 1'!F4</f>
        <v>2</v>
      </c>
      <c r="S4" s="151">
        <f>'Эл-ты панельных ограждений - 1'!G4</f>
        <v>2.9810000000000003</v>
      </c>
      <c r="T4" s="1076">
        <f>'Эл-ты панельных ограждений - 1'!H4</f>
        <v>96</v>
      </c>
      <c r="U4" s="97">
        <f>'Эл-ты панельных ограждений - 1'!I4</f>
        <v>933</v>
      </c>
      <c r="V4" s="8"/>
      <c r="W4" s="3"/>
    </row>
    <row r="5" spans="1:28" customFormat="1" ht="21.95" customHeight="1" x14ac:dyDescent="0.3">
      <c r="A5" s="1066" t="s">
        <v>535</v>
      </c>
      <c r="B5" s="239" t="s">
        <v>182</v>
      </c>
      <c r="C5" s="240">
        <v>2</v>
      </c>
      <c r="D5" s="241" t="s">
        <v>286</v>
      </c>
      <c r="E5" s="242">
        <v>4.3899999999999997</v>
      </c>
      <c r="F5" s="243">
        <v>160</v>
      </c>
      <c r="G5" s="116">
        <f t="shared" ref="G5:G51" si="0">IF(I5&gt;0,ROUND(I5*K5*E5*Belarus*(1-$B$72),0),"-")</f>
        <v>1207</v>
      </c>
      <c r="H5" s="226">
        <f t="shared" ref="H5:H51" si="1">IF(J5&gt;0,ROUND(J5*K5*E5*Belarus*(1-$B$72),0),"-")</f>
        <v>1339</v>
      </c>
      <c r="I5" s="117">
        <v>237</v>
      </c>
      <c r="J5" s="117">
        <v>263</v>
      </c>
      <c r="K5" s="546">
        <v>1.1599999999999999</v>
      </c>
      <c r="L5" s="266">
        <f t="shared" ref="L5:L11" si="2">IF(I5&gt;0,ROUND(((G5+$U4+($U$47*C5))/2.5),0),"-")</f>
        <v>927</v>
      </c>
      <c r="M5" s="267">
        <f>IF(J5&gt;0,ROUND(((H5+$U22+($U$47*C5))/2.5),0),"-")</f>
        <v>1041</v>
      </c>
      <c r="N5" s="1089">
        <f>'Эл-ты панельных ограждений - 1'!B5</f>
        <v>0</v>
      </c>
      <c r="O5" s="1090">
        <f>'Эл-ты панельных ограждений - 1'!C5</f>
        <v>0</v>
      </c>
      <c r="P5" s="70">
        <f>'Эл-ты панельных ограждений - 1'!D5</f>
        <v>1.3</v>
      </c>
      <c r="Q5" s="169">
        <f>'Эл-ты панельных ограждений - 1'!E5</f>
        <v>0</v>
      </c>
      <c r="R5" s="127">
        <f>'Эл-ты панельных ограждений - 1'!F5</f>
        <v>2</v>
      </c>
      <c r="S5" s="77">
        <f>'Эл-ты панельных ограждений - 1'!G5</f>
        <v>3.5230000000000001</v>
      </c>
      <c r="T5" s="1076">
        <f>'Эл-ты панельных ограждений - 1'!H5</f>
        <v>0</v>
      </c>
      <c r="U5" s="98">
        <f>'Эл-ты панельных ограждений - 1'!I5</f>
        <v>1103</v>
      </c>
      <c r="V5" s="477"/>
      <c r="W5" s="3"/>
      <c r="X5" s="3"/>
      <c r="Y5" s="444"/>
      <c r="Z5" s="444"/>
      <c r="AA5" s="443"/>
      <c r="AB5" s="443"/>
    </row>
    <row r="6" spans="1:28" customFormat="1" ht="21.95" customHeight="1" x14ac:dyDescent="0.3">
      <c r="A6" s="1067"/>
      <c r="B6" s="113" t="s">
        <v>183</v>
      </c>
      <c r="C6" s="240">
        <v>2</v>
      </c>
      <c r="D6" s="244"/>
      <c r="E6" s="245">
        <v>5.44</v>
      </c>
      <c r="F6" s="246">
        <v>160</v>
      </c>
      <c r="G6" s="114">
        <f t="shared" si="0"/>
        <v>1496</v>
      </c>
      <c r="H6" s="225">
        <f t="shared" si="1"/>
        <v>1660</v>
      </c>
      <c r="I6" s="115">
        <v>237</v>
      </c>
      <c r="J6" s="115">
        <v>263</v>
      </c>
      <c r="K6" s="547">
        <v>1.1599999999999999</v>
      </c>
      <c r="L6" s="268">
        <f t="shared" si="2"/>
        <v>1111</v>
      </c>
      <c r="M6" s="269">
        <f>IF(J6&gt;0,ROUND(((H6+$U23+($U$47*C6))/2.5),0),"-")</f>
        <v>1248</v>
      </c>
      <c r="N6" s="1089">
        <f>'Эл-ты панельных ограждений - 1'!B6</f>
        <v>0</v>
      </c>
      <c r="O6" s="1090">
        <f>'Эл-ты панельных ограждений - 1'!C6</f>
        <v>0</v>
      </c>
      <c r="P6" s="70">
        <f>'Эл-ты панельных ограждений - 1'!D6</f>
        <v>1.5</v>
      </c>
      <c r="Q6" s="169">
        <f>'Эл-ты панельных ограждений - 1'!E6</f>
        <v>0</v>
      </c>
      <c r="R6" s="127">
        <f>'Эл-ты панельных ограждений - 1'!F6</f>
        <v>2</v>
      </c>
      <c r="S6" s="77">
        <f>'Эл-ты панельных ограждений - 1'!G6</f>
        <v>4.0599999999999996</v>
      </c>
      <c r="T6" s="1076">
        <f>'Эл-ты панельных ограждений - 1'!H6</f>
        <v>0</v>
      </c>
      <c r="U6" s="98">
        <f>'Эл-ты панельных ограждений - 1'!I6</f>
        <v>1271</v>
      </c>
      <c r="V6" s="477"/>
      <c r="W6" s="3"/>
      <c r="X6" s="444"/>
      <c r="Y6" s="444"/>
      <c r="Z6" s="441"/>
      <c r="AA6" s="443"/>
      <c r="AB6" s="443"/>
    </row>
    <row r="7" spans="1:28" customFormat="1" ht="21.95" customHeight="1" x14ac:dyDescent="0.3">
      <c r="A7" s="1067"/>
      <c r="B7" s="113" t="s">
        <v>192</v>
      </c>
      <c r="C7" s="240">
        <v>2</v>
      </c>
      <c r="D7" s="244" t="s">
        <v>285</v>
      </c>
      <c r="E7" s="245">
        <v>6.49</v>
      </c>
      <c r="F7" s="246">
        <v>80</v>
      </c>
      <c r="G7" s="114">
        <f t="shared" si="0"/>
        <v>1661</v>
      </c>
      <c r="H7" s="225">
        <f t="shared" si="1"/>
        <v>1843</v>
      </c>
      <c r="I7" s="115">
        <v>237</v>
      </c>
      <c r="J7" s="115">
        <v>263</v>
      </c>
      <c r="K7" s="547">
        <v>1.08</v>
      </c>
      <c r="L7" s="268">
        <f t="shared" si="2"/>
        <v>1244</v>
      </c>
      <c r="M7" s="269">
        <f>IF(J7&gt;0,ROUND(((H7+$U25+($U$47*C7))/2.5),0),"-")</f>
        <v>1400</v>
      </c>
      <c r="N7" s="1089">
        <f>'Эл-ты панельных ограждений - 1'!B7</f>
        <v>0</v>
      </c>
      <c r="O7" s="1090">
        <f>'Эл-ты панельных ограждений - 1'!C7</f>
        <v>0</v>
      </c>
      <c r="P7" s="70">
        <f>'Эл-ты панельных ограждений - 1'!D7</f>
        <v>1.7</v>
      </c>
      <c r="Q7" s="169">
        <f>'Эл-ты панельных ограждений - 1'!E7</f>
        <v>0</v>
      </c>
      <c r="R7" s="127">
        <f>'Эл-ты панельных ограждений - 1'!F7</f>
        <v>2</v>
      </c>
      <c r="S7" s="77">
        <f>'Эл-ты панельных ограждений - 1'!G7</f>
        <v>4.5999999999999996</v>
      </c>
      <c r="T7" s="1076">
        <f>'Эл-ты панельных ограждений - 1'!H7</f>
        <v>0</v>
      </c>
      <c r="U7" s="98">
        <f>'Эл-ты панельных ограждений - 1'!I7</f>
        <v>1440</v>
      </c>
      <c r="V7" s="477"/>
      <c r="W7" s="3"/>
      <c r="X7" s="444"/>
      <c r="Y7" s="444"/>
      <c r="Z7" s="441"/>
      <c r="AA7" s="443"/>
      <c r="AB7" s="443"/>
    </row>
    <row r="8" spans="1:28" customFormat="1" ht="21.95" customHeight="1" x14ac:dyDescent="0.3">
      <c r="A8" s="1067"/>
      <c r="B8" s="70" t="s">
        <v>184</v>
      </c>
      <c r="C8" s="240">
        <v>2</v>
      </c>
      <c r="D8" s="244" t="s">
        <v>287</v>
      </c>
      <c r="E8" s="245">
        <v>7.52</v>
      </c>
      <c r="F8" s="246">
        <v>80</v>
      </c>
      <c r="G8" s="114">
        <f t="shared" si="0"/>
        <v>1925</v>
      </c>
      <c r="H8" s="225">
        <f t="shared" si="1"/>
        <v>2136</v>
      </c>
      <c r="I8" s="115">
        <v>237</v>
      </c>
      <c r="J8" s="115">
        <v>263</v>
      </c>
      <c r="K8" s="547">
        <v>1.08</v>
      </c>
      <c r="L8" s="268">
        <f t="shared" si="2"/>
        <v>1417</v>
      </c>
      <c r="M8" s="269">
        <f>IF(J8&gt;0,ROUND(((H8+$U26+($U$47*C8))/2.5),0),"-")</f>
        <v>1596</v>
      </c>
      <c r="N8" s="1089">
        <f>'Эл-ты панельных ограждений - 1'!B8</f>
        <v>0</v>
      </c>
      <c r="O8" s="1090">
        <f>'Эл-ты панельных ограждений - 1'!C8</f>
        <v>0</v>
      </c>
      <c r="P8" s="70">
        <f>'Эл-ты панельных ограждений - 1'!D8</f>
        <v>1.9</v>
      </c>
      <c r="Q8" s="169">
        <f>'Эл-ты панельных ограждений - 1'!E8</f>
        <v>0</v>
      </c>
      <c r="R8" s="127">
        <f>'Эл-ты панельных ограждений - 1'!F8</f>
        <v>2</v>
      </c>
      <c r="S8" s="77">
        <f>'Эл-ты панельных ограждений - 1'!G8</f>
        <v>5.149</v>
      </c>
      <c r="T8" s="1076">
        <f>'Эл-ты панельных ограждений - 1'!H8</f>
        <v>0</v>
      </c>
      <c r="U8" s="98">
        <f>'Эл-ты панельных ограждений - 1'!I8</f>
        <v>1612</v>
      </c>
      <c r="V8" s="477"/>
      <c r="W8" s="3"/>
      <c r="X8" s="444"/>
      <c r="Y8" s="444"/>
      <c r="Z8" s="441"/>
      <c r="AA8" s="443"/>
      <c r="AB8" s="443"/>
    </row>
    <row r="9" spans="1:28" customFormat="1" ht="21.95" customHeight="1" x14ac:dyDescent="0.3">
      <c r="A9" s="1067"/>
      <c r="B9" s="70" t="s">
        <v>185</v>
      </c>
      <c r="C9" s="240">
        <v>2</v>
      </c>
      <c r="D9" s="244"/>
      <c r="E9" s="245">
        <v>8.68</v>
      </c>
      <c r="F9" s="246">
        <v>80</v>
      </c>
      <c r="G9" s="114">
        <f t="shared" si="0"/>
        <v>2139</v>
      </c>
      <c r="H9" s="225">
        <f t="shared" si="1"/>
        <v>2374</v>
      </c>
      <c r="I9" s="115">
        <v>237</v>
      </c>
      <c r="J9" s="115">
        <v>263</v>
      </c>
      <c r="K9" s="547">
        <v>1.04</v>
      </c>
      <c r="L9" s="268">
        <f t="shared" si="2"/>
        <v>1572</v>
      </c>
      <c r="M9" s="269">
        <f>IF(J9&gt;0,ROUND(((H9+$U27+($U$47*C9))/2.5),0),"-")</f>
        <v>1771</v>
      </c>
      <c r="N9" s="1089">
        <f>'Эл-ты панельных ограждений - 1'!B9</f>
        <v>0</v>
      </c>
      <c r="O9" s="1090">
        <f>'Эл-ты панельных ограждений - 1'!C9</f>
        <v>0</v>
      </c>
      <c r="P9" s="70">
        <f>'Эл-ты панельных ограждений - 1'!D9</f>
        <v>2</v>
      </c>
      <c r="Q9" s="169">
        <f>'Эл-ты панельных ограждений - 1'!E9</f>
        <v>0</v>
      </c>
      <c r="R9" s="127">
        <f>'Эл-ты панельных ограждений - 1'!F9</f>
        <v>3</v>
      </c>
      <c r="S9" s="77">
        <f>'Эл-ты панельных ограждений - 1'!G9</f>
        <v>5.42</v>
      </c>
      <c r="T9" s="1076">
        <f>'Эл-ты панельных ограждений - 1'!H9</f>
        <v>0</v>
      </c>
      <c r="U9" s="98">
        <f>'Эл-ты панельных ограждений - 1'!I9</f>
        <v>1528</v>
      </c>
      <c r="V9" s="477"/>
      <c r="W9" s="3"/>
      <c r="X9" s="444"/>
      <c r="Y9" s="444"/>
      <c r="Z9" s="441"/>
      <c r="AA9" s="443"/>
      <c r="AB9" s="443"/>
    </row>
    <row r="10" spans="1:28" customFormat="1" ht="21.95" customHeight="1" x14ac:dyDescent="0.3">
      <c r="A10" s="1067"/>
      <c r="B10" s="70" t="s">
        <v>193</v>
      </c>
      <c r="C10" s="240">
        <v>3</v>
      </c>
      <c r="D10" s="244" t="s">
        <v>284</v>
      </c>
      <c r="E10" s="245">
        <v>9.5399999999999991</v>
      </c>
      <c r="F10" s="246">
        <v>80</v>
      </c>
      <c r="G10" s="114">
        <f t="shared" si="0"/>
        <v>2351</v>
      </c>
      <c r="H10" s="225">
        <f t="shared" si="1"/>
        <v>2609</v>
      </c>
      <c r="I10" s="115">
        <v>237</v>
      </c>
      <c r="J10" s="115">
        <v>263</v>
      </c>
      <c r="K10" s="547">
        <v>1.04</v>
      </c>
      <c r="L10" s="268">
        <f t="shared" si="2"/>
        <v>1658</v>
      </c>
      <c r="M10" s="269">
        <f>IF(J10&gt;0,ROUND(((H10+$U29+($U$47*C10))/2.5),0),"-")</f>
        <v>1862</v>
      </c>
      <c r="N10" s="1089">
        <f>'Эл-ты панельных ограждений - 1'!B10</f>
        <v>0</v>
      </c>
      <c r="O10" s="1090">
        <f>'Эл-ты панельных ограждений - 1'!C10</f>
        <v>0</v>
      </c>
      <c r="P10" s="70">
        <f>'Эл-ты панельных ограждений - 1'!D10</f>
        <v>2.2000000000000002</v>
      </c>
      <c r="Q10" s="169">
        <f>'Эл-ты панельных ограждений - 1'!E10</f>
        <v>0</v>
      </c>
      <c r="R10" s="127">
        <f>'Эл-ты панельных ограждений - 1'!F10</f>
        <v>3</v>
      </c>
      <c r="S10" s="77">
        <f>'Эл-ты панельных ограждений - 1'!G10</f>
        <v>5.98</v>
      </c>
      <c r="T10" s="1076">
        <f>'Эл-ты панельных ограждений - 1'!H10</f>
        <v>0</v>
      </c>
      <c r="U10" s="98">
        <f>'Эл-ты панельных ограждений - 1'!I10</f>
        <v>1686</v>
      </c>
      <c r="V10" s="477"/>
      <c r="W10" s="3"/>
      <c r="X10" s="444"/>
      <c r="Y10" s="444"/>
      <c r="Z10" s="441"/>
      <c r="AA10" s="443"/>
      <c r="AB10" s="443"/>
    </row>
    <row r="11" spans="1:28" customFormat="1" ht="21.95" customHeight="1" x14ac:dyDescent="0.3">
      <c r="A11" s="1067"/>
      <c r="B11" s="177" t="s">
        <v>194</v>
      </c>
      <c r="C11" s="240">
        <v>3</v>
      </c>
      <c r="D11" s="244" t="s">
        <v>284</v>
      </c>
      <c r="E11" s="245">
        <v>10.59</v>
      </c>
      <c r="F11" s="246">
        <v>80</v>
      </c>
      <c r="G11" s="114">
        <f t="shared" si="0"/>
        <v>2610</v>
      </c>
      <c r="H11" s="225">
        <f t="shared" si="1"/>
        <v>2897</v>
      </c>
      <c r="I11" s="115">
        <v>237</v>
      </c>
      <c r="J11" s="115">
        <v>263</v>
      </c>
      <c r="K11" s="547">
        <v>1.04</v>
      </c>
      <c r="L11" s="268">
        <f t="shared" si="2"/>
        <v>1825</v>
      </c>
      <c r="M11" s="269">
        <f>IF(J11&gt;0,ROUND(((H11+$U30+($U$47*C11))/2.5),0),"-")</f>
        <v>2050</v>
      </c>
      <c r="N11" s="1089">
        <f>'Эл-ты панельных ограждений - 1'!B11</f>
        <v>0</v>
      </c>
      <c r="O11" s="1090">
        <f>'Эл-ты панельных ограждений - 1'!C11</f>
        <v>0</v>
      </c>
      <c r="P11" s="70">
        <f>'Эл-ты панельных ограждений - 1'!D11</f>
        <v>2.4</v>
      </c>
      <c r="Q11" s="169">
        <f>'Эл-ты панельных ограждений - 1'!E11</f>
        <v>0</v>
      </c>
      <c r="R11" s="127">
        <f>'Эл-ты панельных ограждений - 1'!F11</f>
        <v>3</v>
      </c>
      <c r="S11" s="77">
        <f>'Эл-ты панельных ограждений - 1'!G11</f>
        <v>6.5039999999999996</v>
      </c>
      <c r="T11" s="1076">
        <f>'Эл-ты панельных ограждений - 1'!H11</f>
        <v>0</v>
      </c>
      <c r="U11" s="98">
        <f>'Эл-ты панельных ограждений - 1'!I11</f>
        <v>1834</v>
      </c>
      <c r="V11" s="477"/>
      <c r="W11" s="3"/>
      <c r="X11" s="444"/>
      <c r="Y11" s="444"/>
      <c r="Z11" s="441"/>
      <c r="AA11" s="443"/>
      <c r="AB11" s="443"/>
    </row>
    <row r="12" spans="1:28" customFormat="1" ht="21.95" customHeight="1" x14ac:dyDescent="0.3">
      <c r="A12" s="1067"/>
      <c r="B12" s="899" t="s">
        <v>195</v>
      </c>
      <c r="C12" s="900">
        <v>3</v>
      </c>
      <c r="D12" s="901" t="s">
        <v>287</v>
      </c>
      <c r="E12" s="902">
        <v>12.68</v>
      </c>
      <c r="F12" s="903">
        <v>80</v>
      </c>
      <c r="G12" s="904" t="str">
        <f t="shared" si="0"/>
        <v>-</v>
      </c>
      <c r="H12" s="904">
        <f t="shared" si="1"/>
        <v>3468</v>
      </c>
      <c r="I12" s="905">
        <v>0</v>
      </c>
      <c r="J12" s="905">
        <v>263</v>
      </c>
      <c r="K12" s="906">
        <v>1.04</v>
      </c>
      <c r="L12" s="907" t="str">
        <f>IF(I12&gt;0,ROUND(((G12+$T10+($T$34*C12))/2.5),0),"-")</f>
        <v>-</v>
      </c>
      <c r="M12" s="907">
        <f>IF(J12&gt;0,ROUND(((H12+$U30+($U$47*C12))/2.5),0),"-")</f>
        <v>2278</v>
      </c>
      <c r="N12" s="1089">
        <f>'Эл-ты панельных ограждений - 1'!B12</f>
        <v>0</v>
      </c>
      <c r="O12" s="1090">
        <f>'Эл-ты панельных ограждений - 1'!C12</f>
        <v>0</v>
      </c>
      <c r="P12" s="70">
        <f>'Эл-ты панельных ограждений - 1'!D12</f>
        <v>2.5</v>
      </c>
      <c r="Q12" s="169">
        <f>'Эл-ты панельных ограждений - 1'!E12</f>
        <v>0</v>
      </c>
      <c r="R12" s="127">
        <f>'Эл-ты панельных ограждений - 1'!F12</f>
        <v>4</v>
      </c>
      <c r="S12" s="77">
        <f>'Эл-ты панельных ограждений - 1'!G12</f>
        <v>6.79</v>
      </c>
      <c r="T12" s="1076">
        <f>'Эл-ты панельных ограждений - 1'!H12</f>
        <v>0</v>
      </c>
      <c r="U12" s="98">
        <f>'Эл-ты панельных ограждений - 1'!I12</f>
        <v>1915</v>
      </c>
      <c r="V12" s="477"/>
      <c r="W12" s="3"/>
      <c r="X12" s="444"/>
      <c r="Y12" s="444"/>
      <c r="AA12" s="443"/>
      <c r="AB12" s="443"/>
    </row>
    <row r="13" spans="1:28" customFormat="1" ht="21.95" customHeight="1" x14ac:dyDescent="0.3">
      <c r="A13" s="1067"/>
      <c r="B13" s="177" t="s">
        <v>186</v>
      </c>
      <c r="C13" s="240">
        <v>3</v>
      </c>
      <c r="D13" s="244"/>
      <c r="E13" s="549">
        <v>11.632999999999999</v>
      </c>
      <c r="F13" s="246">
        <v>80</v>
      </c>
      <c r="G13" s="114">
        <f t="shared" si="0"/>
        <v>2757</v>
      </c>
      <c r="H13" s="225">
        <f t="shared" si="1"/>
        <v>3059</v>
      </c>
      <c r="I13" s="115">
        <v>237</v>
      </c>
      <c r="J13" s="115">
        <v>263</v>
      </c>
      <c r="K13" s="547">
        <v>1</v>
      </c>
      <c r="L13" s="268">
        <f>IF(I13&gt;0,ROUND(((G13+$U11+($U$47*C13))/2.5),0),"-")</f>
        <v>1943</v>
      </c>
      <c r="M13" s="269">
        <f>IF(J13&gt;0,ROUND(((H13+$U31+($U$47*C13))/2.5),0),"-")</f>
        <v>2184</v>
      </c>
      <c r="N13" s="407">
        <f>'Эл-ты панельных ограждений - 1'!B13</f>
        <v>0</v>
      </c>
      <c r="O13" s="1090">
        <f>'Эл-ты панельных ограждений - 1'!C13</f>
        <v>0</v>
      </c>
      <c r="P13" s="70">
        <f>'Эл-ты панельных ограждений - 1'!D13</f>
        <v>2.5</v>
      </c>
      <c r="Q13" s="169" t="str">
        <f>'Эл-ты панельных ограждений - 1'!E13</f>
        <v>№ 1</v>
      </c>
      <c r="R13" s="127">
        <f>'Эл-ты панельных ограждений - 1'!F13</f>
        <v>5</v>
      </c>
      <c r="S13" s="77">
        <f>'Эл-ты панельных ограждений - 1'!G13</f>
        <v>6.77</v>
      </c>
      <c r="T13" s="1076">
        <f>'Эл-ты панельных ограждений - 1'!H13</f>
        <v>0</v>
      </c>
      <c r="U13" s="98">
        <f>'Эл-ты панельных ограждений - 1'!I13</f>
        <v>1909</v>
      </c>
      <c r="V13" s="477"/>
      <c r="W13" s="3"/>
      <c r="X13" s="444"/>
      <c r="Y13" s="444"/>
      <c r="AA13" s="443"/>
      <c r="AB13" s="443"/>
    </row>
    <row r="14" spans="1:28" customFormat="1" ht="21.95" customHeight="1" x14ac:dyDescent="0.3">
      <c r="A14" s="1067"/>
      <c r="B14" s="177" t="s">
        <v>196</v>
      </c>
      <c r="C14" s="240">
        <v>4</v>
      </c>
      <c r="D14" s="244" t="s">
        <v>288</v>
      </c>
      <c r="E14" s="245">
        <v>12.59</v>
      </c>
      <c r="F14" s="246">
        <v>80</v>
      </c>
      <c r="G14" s="114">
        <f t="shared" si="0"/>
        <v>2984</v>
      </c>
      <c r="H14" s="225">
        <f t="shared" si="1"/>
        <v>3311</v>
      </c>
      <c r="I14" s="115">
        <v>237</v>
      </c>
      <c r="J14" s="115">
        <v>263</v>
      </c>
      <c r="K14" s="547">
        <v>1</v>
      </c>
      <c r="L14" s="268">
        <f>IF(I14&gt;0,ROUND(((G14+$U13+($U$47*C14))/2.5),0),"-")</f>
        <v>2100</v>
      </c>
      <c r="M14" s="269">
        <f>IF(J14&gt;0,ROUND(((H14+$U34+($U$47*C14))/2.5),0),"-")</f>
        <v>2355</v>
      </c>
      <c r="N14" s="1091" t="str">
        <f>'Эл-ты панельных ограждений - 1'!B14</f>
        <v>примечания:
№1 - поддерживается на складе в цинке</v>
      </c>
      <c r="O14" s="1090">
        <f>'Эл-ты панельных ограждений - 1'!C14</f>
        <v>0</v>
      </c>
      <c r="P14" s="70">
        <f>'Эл-ты панельных ограждений - 1'!D14</f>
        <v>3</v>
      </c>
      <c r="Q14" s="169">
        <f>'Эл-ты панельных ограждений - 1'!E14</f>
        <v>0</v>
      </c>
      <c r="R14" s="127">
        <f>'Эл-ты панельных ограждений - 1'!F14</f>
        <v>4</v>
      </c>
      <c r="S14" s="77">
        <f>'Эл-ты панельных ограждений - 1'!G14</f>
        <v>8.1199999999999992</v>
      </c>
      <c r="T14" s="1076">
        <f>'Эл-ты панельных ограждений - 1'!H14</f>
        <v>0</v>
      </c>
      <c r="U14" s="98">
        <f>'Эл-ты панельных ограждений - 1'!I14</f>
        <v>2290</v>
      </c>
      <c r="V14" s="477"/>
      <c r="W14" s="3"/>
      <c r="X14" s="444"/>
      <c r="Y14" s="444"/>
      <c r="AA14" s="443"/>
      <c r="AB14" s="443"/>
    </row>
    <row r="15" spans="1:28" customFormat="1" ht="21.95" customHeight="1" x14ac:dyDescent="0.3">
      <c r="A15" s="1067"/>
      <c r="B15" s="899" t="s">
        <v>197</v>
      </c>
      <c r="C15" s="900">
        <v>4</v>
      </c>
      <c r="D15" s="901" t="s">
        <v>287</v>
      </c>
      <c r="E15" s="902">
        <v>15.07</v>
      </c>
      <c r="F15" s="903">
        <v>80</v>
      </c>
      <c r="G15" s="904" t="str">
        <f t="shared" si="0"/>
        <v>-</v>
      </c>
      <c r="H15" s="904">
        <f t="shared" si="1"/>
        <v>3963</v>
      </c>
      <c r="I15" s="908">
        <v>0</v>
      </c>
      <c r="J15" s="908">
        <v>263</v>
      </c>
      <c r="K15" s="906">
        <v>1</v>
      </c>
      <c r="L15" s="907" t="str">
        <f>IF(I15&gt;0,ROUND(((G15+$T12+($T$34*C15))/2.5),0),"-")</f>
        <v>-</v>
      </c>
      <c r="M15" s="907">
        <f>IF(J15&gt;0,ROUND(((H15+$U34+($U$47*C15))/2.5),0),"-")</f>
        <v>2616</v>
      </c>
      <c r="N15" s="1091">
        <f>'Эл-ты панельных ограждений - 1'!B15</f>
        <v>0</v>
      </c>
      <c r="O15" s="1090">
        <f>'Эл-ты панельных ограждений - 1'!C15</f>
        <v>0</v>
      </c>
      <c r="P15" s="70">
        <f>'Эл-ты панельных ограждений - 1'!D15</f>
        <v>3</v>
      </c>
      <c r="Q15" s="169" t="str">
        <f>'Эл-ты панельных ограждений - 1'!E15</f>
        <v>№ 1</v>
      </c>
      <c r="R15" s="143">
        <f>'Эл-ты панельных ограждений - 1'!F15</f>
        <v>5</v>
      </c>
      <c r="S15" s="77">
        <f>'Эл-ты панельных ограждений - 1'!G15</f>
        <v>8.1199999999999992</v>
      </c>
      <c r="T15" s="1076">
        <f>'Эл-ты панельных ограждений - 1'!H15</f>
        <v>0</v>
      </c>
      <c r="U15" s="98">
        <f>'Эл-ты панельных ограждений - 1'!I15</f>
        <v>2290</v>
      </c>
      <c r="V15" s="477"/>
      <c r="W15" s="3"/>
      <c r="X15" s="444"/>
      <c r="Y15" s="444"/>
      <c r="AA15" s="443"/>
      <c r="AB15" s="443"/>
    </row>
    <row r="16" spans="1:28" customFormat="1" ht="21.95" customHeight="1" x14ac:dyDescent="0.3">
      <c r="A16" s="1067"/>
      <c r="B16" s="177" t="s">
        <v>187</v>
      </c>
      <c r="C16" s="240">
        <v>4</v>
      </c>
      <c r="D16" s="244"/>
      <c r="E16" s="245">
        <v>13.65</v>
      </c>
      <c r="F16" s="246">
        <v>80</v>
      </c>
      <c r="G16" s="114">
        <f t="shared" si="0"/>
        <v>3235</v>
      </c>
      <c r="H16" s="225">
        <f t="shared" si="1"/>
        <v>3590</v>
      </c>
      <c r="I16" s="115">
        <v>237</v>
      </c>
      <c r="J16" s="115">
        <v>263</v>
      </c>
      <c r="K16" s="547">
        <v>1</v>
      </c>
      <c r="L16" s="268">
        <f>IF(I16&gt;0,ROUND(((G16+$U15+($U$47*C16))/2.5),0),"-")</f>
        <v>2352</v>
      </c>
      <c r="M16" s="269">
        <f>IF(J16&gt;0,ROUND(((H16+$U37+($U$47*C16))/2.5),0),"-")</f>
        <v>2644</v>
      </c>
      <c r="N16" s="1091">
        <f>'Эл-ты панельных ограждений - 1'!B16</f>
        <v>0</v>
      </c>
      <c r="O16" s="1090">
        <f>'Эл-ты панельных ограждений - 1'!C16</f>
        <v>0</v>
      </c>
      <c r="P16" s="71">
        <f>'Эл-ты панельных ограждений - 1'!D16</f>
        <v>4</v>
      </c>
      <c r="Q16" s="170">
        <f>'Эл-ты панельных ограждений - 1'!E16</f>
        <v>0</v>
      </c>
      <c r="R16" s="128">
        <f>'Эл-ты панельных ограждений - 1'!F16</f>
        <v>6</v>
      </c>
      <c r="S16" s="78">
        <f>'Эл-ты панельных ограждений - 1'!G16</f>
        <v>11.06</v>
      </c>
      <c r="T16" s="1076">
        <f>'Эл-ты панельных ограждений - 1'!H16</f>
        <v>0</v>
      </c>
      <c r="U16" s="99">
        <f>'Эл-ты панельных ограждений - 1'!I16</f>
        <v>3119</v>
      </c>
      <c r="V16" s="477"/>
      <c r="W16" s="3"/>
      <c r="X16" s="444"/>
      <c r="Y16" s="444"/>
      <c r="AA16" s="443"/>
      <c r="AB16" s="443"/>
    </row>
    <row r="17" spans="1:28" customFormat="1" ht="21.95" customHeight="1" x14ac:dyDescent="0.3">
      <c r="A17" s="1067"/>
      <c r="B17" s="177" t="s">
        <v>198</v>
      </c>
      <c r="C17" s="240">
        <v>4</v>
      </c>
      <c r="D17" s="244" t="s">
        <v>286</v>
      </c>
      <c r="E17" s="245">
        <v>14.69</v>
      </c>
      <c r="F17" s="246">
        <v>70</v>
      </c>
      <c r="G17" s="114">
        <f t="shared" si="0"/>
        <v>3482</v>
      </c>
      <c r="H17" s="225">
        <f t="shared" si="1"/>
        <v>3863</v>
      </c>
      <c r="I17" s="115">
        <v>237</v>
      </c>
      <c r="J17" s="115">
        <v>263</v>
      </c>
      <c r="K17" s="547">
        <v>1</v>
      </c>
      <c r="L17" s="268">
        <f>IF(I17&gt;0,ROUND(((G17+$U15+($U$47*C17))/2.5),0),"-")</f>
        <v>2451</v>
      </c>
      <c r="M17" s="269">
        <f>IF(J17&gt;0,ROUND(((H17+$U37+($U$47*C17))/2.5),0),"-")</f>
        <v>2753</v>
      </c>
      <c r="N17" s="1091">
        <f>'Эл-ты панельных ограждений - 1'!B17</f>
        <v>0</v>
      </c>
      <c r="O17" s="1066" t="str">
        <f>'Эл-ты панельных ограждений - 1'!C17</f>
        <v>90*55*1,6</v>
      </c>
      <c r="P17" s="70">
        <f>'Эл-ты панельных ограждений - 1'!D17</f>
        <v>4</v>
      </c>
      <c r="Q17" s="169">
        <f>'Эл-ты панельных ограждений - 1'!E17</f>
        <v>0</v>
      </c>
      <c r="R17" s="127" t="str">
        <f>'Эл-ты панельных ограждений - 1'!F17</f>
        <v>6 отверстий</v>
      </c>
      <c r="S17" s="77">
        <f>'Эл-ты панельных ограждений - 1'!G17</f>
        <v>15.53</v>
      </c>
      <c r="T17" s="1077">
        <f>'Эл-ты панельных ограждений - 1'!H17</f>
        <v>64</v>
      </c>
      <c r="U17" s="97">
        <f>'Эл-ты панельных ограждений - 1'!I17</f>
        <v>4379</v>
      </c>
      <c r="V17" s="477"/>
      <c r="W17" s="3"/>
      <c r="X17" s="444"/>
      <c r="Y17" s="444"/>
      <c r="AA17" s="443"/>
      <c r="AB17" s="443"/>
    </row>
    <row r="18" spans="1:28" customFormat="1" ht="21.95" customHeight="1" x14ac:dyDescent="0.3">
      <c r="A18" s="1067"/>
      <c r="B18" s="177" t="s">
        <v>188</v>
      </c>
      <c r="C18" s="247">
        <v>4</v>
      </c>
      <c r="D18" s="248"/>
      <c r="E18" s="245">
        <v>15.04</v>
      </c>
      <c r="F18" s="246">
        <v>60</v>
      </c>
      <c r="G18" s="114">
        <f t="shared" si="0"/>
        <v>3564</v>
      </c>
      <c r="H18" s="225">
        <f t="shared" si="1"/>
        <v>3956</v>
      </c>
      <c r="I18" s="115">
        <v>237</v>
      </c>
      <c r="J18" s="115">
        <v>263</v>
      </c>
      <c r="K18" s="547">
        <v>1</v>
      </c>
      <c r="L18" s="268">
        <f>IF(I18&gt;0,ROUND(((G18+$U16+($U$47*C18))/2.5),0),"-")</f>
        <v>2816</v>
      </c>
      <c r="M18" s="269">
        <f>IF(J18&gt;0,ROUND(((H18+$U38+($U$47*C18))/2.5),0),"-")</f>
        <v>3176</v>
      </c>
      <c r="N18" s="1091">
        <f>'Эл-ты панельных ограждений - 1'!B18</f>
        <v>0</v>
      </c>
      <c r="O18" s="1067">
        <f>'Эл-ты панельных ограждений - 1'!C18</f>
        <v>0</v>
      </c>
      <c r="P18" s="178">
        <f>'Эл-ты панельных ограждений - 1'!D18</f>
        <v>4</v>
      </c>
      <c r="Q18" s="172">
        <f>'Эл-ты панельных ограждений - 1'!E18</f>
        <v>0</v>
      </c>
      <c r="R18" s="143" t="str">
        <f>'Эл-ты панельных ограждений - 1'!F18</f>
        <v>6 втулок</v>
      </c>
      <c r="S18" s="153">
        <f>'Эл-ты панельных ограждений - 1'!G18</f>
        <v>15.53</v>
      </c>
      <c r="T18" s="1095">
        <f>'Эл-ты панельных ограждений - 1'!H18</f>
        <v>0</v>
      </c>
      <c r="U18" s="98">
        <f>'Эл-ты панельных ограждений - 1'!I18</f>
        <v>4457</v>
      </c>
      <c r="V18" s="477"/>
      <c r="W18" s="3"/>
      <c r="X18" s="444"/>
      <c r="Y18" s="444"/>
      <c r="AA18" s="443"/>
      <c r="AB18" s="443"/>
    </row>
    <row r="19" spans="1:28" customFormat="1" ht="21.95" customHeight="1" x14ac:dyDescent="0.3">
      <c r="A19" s="634"/>
      <c r="B19" s="177" t="s">
        <v>189</v>
      </c>
      <c r="C19" s="247">
        <v>4</v>
      </c>
      <c r="D19" s="248"/>
      <c r="E19" s="240">
        <v>16.64</v>
      </c>
      <c r="F19" s="246">
        <v>60</v>
      </c>
      <c r="G19" s="114">
        <f t="shared" si="0"/>
        <v>4101</v>
      </c>
      <c r="H19" s="225">
        <f t="shared" si="1"/>
        <v>4551</v>
      </c>
      <c r="I19" s="115">
        <v>237</v>
      </c>
      <c r="J19" s="115">
        <v>263</v>
      </c>
      <c r="K19" s="547">
        <v>1.04</v>
      </c>
      <c r="L19" s="268">
        <f>IF(I19&gt;0,ROUND(((G19+$U16+($U$47*C19))/2.5),0),"-")</f>
        <v>3030</v>
      </c>
      <c r="M19" s="269">
        <f>IF(J19&gt;0,ROUND(((H19+$U38+($U$47*C19))/2.5),0),"-")</f>
        <v>3414</v>
      </c>
      <c r="N19" s="1091">
        <f>'Эл-ты панельных ограждений - 1'!B19</f>
        <v>0</v>
      </c>
      <c r="O19" s="1067">
        <f>'Эл-ты панельных ограждений - 1'!C19</f>
        <v>0</v>
      </c>
      <c r="P19" s="178">
        <f>'Эл-ты панельных ограждений - 1'!D19</f>
        <v>5</v>
      </c>
      <c r="Q19" s="172">
        <f>'Эл-ты панельных ограждений - 1'!E19</f>
        <v>0</v>
      </c>
      <c r="R19" s="143" t="str">
        <f>'Эл-ты панельных ограждений - 1'!F19</f>
        <v>8 отверстий</v>
      </c>
      <c r="S19" s="153">
        <f>'Эл-ты панельных ограждений - 1'!G19</f>
        <v>19.52</v>
      </c>
      <c r="T19" s="1095" t="str">
        <f>'Эл-ты панельных ограждений - 1'!H19</f>
        <v>64*</v>
      </c>
      <c r="U19" s="98">
        <f>'Эл-ты панельных ограждений - 1'!I19</f>
        <v>5505</v>
      </c>
      <c r="V19" s="477"/>
      <c r="W19" s="3"/>
      <c r="X19" s="444"/>
      <c r="Y19" s="444"/>
      <c r="AA19" s="443"/>
      <c r="AB19" s="443"/>
    </row>
    <row r="20" spans="1:28" customFormat="1" ht="21.95" customHeight="1" x14ac:dyDescent="0.3">
      <c r="A20" s="634"/>
      <c r="B20" s="177" t="s">
        <v>190</v>
      </c>
      <c r="C20" s="247">
        <v>4</v>
      </c>
      <c r="D20" s="248"/>
      <c r="E20" s="240">
        <v>17.03</v>
      </c>
      <c r="F20" s="246">
        <v>60</v>
      </c>
      <c r="G20" s="114">
        <f t="shared" si="0"/>
        <v>4198</v>
      </c>
      <c r="H20" s="225">
        <f t="shared" si="1"/>
        <v>4658</v>
      </c>
      <c r="I20" s="115">
        <v>237</v>
      </c>
      <c r="J20" s="115">
        <v>263</v>
      </c>
      <c r="K20" s="547">
        <v>1.04</v>
      </c>
      <c r="L20" s="268">
        <f>IF(I20&gt;0,ROUND(((G20+$U16+($U$47*C20))/2.5),0),"-")</f>
        <v>3069</v>
      </c>
      <c r="M20" s="269">
        <f>IF(J20&gt;0,ROUND(((H20+$U38+($U$47*C20))/2.5),0),"-")</f>
        <v>3457</v>
      </c>
      <c r="N20" s="1092">
        <f>'Эл-ты панельных ограждений - 1'!B20</f>
        <v>0</v>
      </c>
      <c r="O20" s="1079">
        <f>'Эл-ты панельных ограждений - 1'!C20</f>
        <v>0</v>
      </c>
      <c r="P20" s="176">
        <f>'Эл-ты панельных ограждений - 1'!D20</f>
        <v>5</v>
      </c>
      <c r="Q20" s="171">
        <f>'Эл-ты панельных ограждений - 1'!E20</f>
        <v>0</v>
      </c>
      <c r="R20" s="128" t="str">
        <f>'Эл-ты панельных ограждений - 1'!F20</f>
        <v>8 втулок</v>
      </c>
      <c r="S20" s="142">
        <f>'Эл-ты панельных ограждений - 1'!G20</f>
        <v>19.52</v>
      </c>
      <c r="T20" s="1078">
        <f>'Эл-ты панельных ограждений - 1'!H20</f>
        <v>0</v>
      </c>
      <c r="U20" s="99">
        <f>'Эл-ты панельных ограждений - 1'!I20</f>
        <v>5602</v>
      </c>
      <c r="V20" s="477"/>
      <c r="W20" s="3"/>
      <c r="X20" s="444"/>
      <c r="Y20" s="444"/>
      <c r="AA20" s="443"/>
      <c r="AB20" s="443"/>
    </row>
    <row r="21" spans="1:28" customFormat="1" ht="21.95" customHeight="1" x14ac:dyDescent="0.3">
      <c r="A21" s="635"/>
      <c r="B21" s="177" t="s">
        <v>191</v>
      </c>
      <c r="C21" s="247">
        <v>5</v>
      </c>
      <c r="D21" s="248"/>
      <c r="E21" s="240">
        <v>18.95</v>
      </c>
      <c r="F21" s="246">
        <v>60</v>
      </c>
      <c r="G21" s="114">
        <f t="shared" si="0"/>
        <v>4671</v>
      </c>
      <c r="H21" s="225">
        <f t="shared" si="1"/>
        <v>5183</v>
      </c>
      <c r="I21" s="115">
        <v>237</v>
      </c>
      <c r="J21" s="115">
        <v>263</v>
      </c>
      <c r="K21" s="547">
        <v>1.04</v>
      </c>
      <c r="L21" s="268">
        <f>IF(I21&gt;0,ROUND(((G21+$U20+($U$47*C21))/2.5),0),"-")</f>
        <v>4287</v>
      </c>
      <c r="M21" s="269">
        <f>IF(J21&gt;0,ROUND(((H21+$U46+($U$47*C21))/2.5),0),"-")</f>
        <v>4851</v>
      </c>
      <c r="N21" s="1096" t="str">
        <f>'Эл-ты панельных ограждений - 1'!B21</f>
        <v>Столб оцинкованный с полимерным покрытием 
с отверстиями или резьбовыми втулками 
в профиле 62*55, 90*55 и 80*80 и заглушкой</v>
      </c>
      <c r="O21" s="1097" t="str">
        <f>'Эл-ты панельных ограждений - 1'!C21</f>
        <v>62*55*1,4</v>
      </c>
      <c r="P21" s="72">
        <f>'Эл-ты панельных ограждений - 1'!D21</f>
        <v>1</v>
      </c>
      <c r="Q21" s="167">
        <f>'Эл-ты панельных ограждений - 1'!E21</f>
        <v>0</v>
      </c>
      <c r="R21" s="126" t="str">
        <f>'Эл-ты панельных ограждений - 1'!F21</f>
        <v>-</v>
      </c>
      <c r="S21" s="76">
        <f>'Эл-ты панельных ограждений - 1'!G21</f>
        <v>2.71</v>
      </c>
      <c r="T21" s="1101">
        <f>'Эл-ты панельных ограждений - 1'!H21</f>
        <v>96</v>
      </c>
      <c r="U21" s="97">
        <f>'Эл-ты панельных ограждений - 1'!I21</f>
        <v>972</v>
      </c>
      <c r="V21" s="477"/>
      <c r="W21" s="3"/>
      <c r="X21" s="444"/>
      <c r="Y21" s="444"/>
      <c r="AA21" s="443"/>
      <c r="AB21" s="443"/>
    </row>
    <row r="22" spans="1:28" customFormat="1" ht="21.95" customHeight="1" x14ac:dyDescent="0.3">
      <c r="A22" s="1066" t="s">
        <v>534</v>
      </c>
      <c r="B22" s="239" t="s">
        <v>182</v>
      </c>
      <c r="C22" s="249">
        <v>2</v>
      </c>
      <c r="D22" s="250"/>
      <c r="E22" s="242">
        <v>7</v>
      </c>
      <c r="F22" s="243">
        <v>120</v>
      </c>
      <c r="G22" s="116">
        <f t="shared" si="0"/>
        <v>1892</v>
      </c>
      <c r="H22" s="226">
        <f t="shared" si="1"/>
        <v>2071</v>
      </c>
      <c r="I22" s="117">
        <v>233</v>
      </c>
      <c r="J22" s="117">
        <v>255</v>
      </c>
      <c r="K22" s="546">
        <v>1.1599999999999999</v>
      </c>
      <c r="L22" s="266">
        <f t="shared" ref="L22:L29" si="3">IF(I22&gt;0,ROUND(((G22+U4+($U$47*C22))/2.5),0),"-")</f>
        <v>1201</v>
      </c>
      <c r="M22" s="267">
        <f>IF(I22&gt;0,ROUND(((H22+U22+($U$47*C22))/2.5),0),"-")</f>
        <v>1334</v>
      </c>
      <c r="N22" s="1089">
        <f>'Эл-ты панельных ограждений - 1'!B22</f>
        <v>0</v>
      </c>
      <c r="O22" s="1098">
        <f>'Эл-ты панельных ограждений - 1'!C22</f>
        <v>0</v>
      </c>
      <c r="P22" s="93">
        <f>'Эл-ты панельных ограждений - 1'!D22</f>
        <v>1.1000000000000001</v>
      </c>
      <c r="Q22" s="168">
        <f>'Эл-ты панельных ограждений - 1'!E22</f>
        <v>0</v>
      </c>
      <c r="R22" s="129">
        <f>'Эл-ты панельных ограждений - 1'!F22</f>
        <v>2</v>
      </c>
      <c r="S22" s="151">
        <f>'Эл-ты панельных ограждений - 1'!G22</f>
        <v>2.9810000000000003</v>
      </c>
      <c r="T22" s="1102">
        <f>'Эл-ты панельных ограждений - 1'!H22</f>
        <v>0</v>
      </c>
      <c r="U22" s="98">
        <f>'Эл-ты панельных ограждений - 1'!I22</f>
        <v>1085</v>
      </c>
      <c r="V22" s="477"/>
      <c r="W22" s="3"/>
      <c r="X22" s="3"/>
      <c r="Y22" s="444"/>
      <c r="Z22" s="444"/>
      <c r="AA22" s="443"/>
      <c r="AB22" s="443"/>
    </row>
    <row r="23" spans="1:28" customFormat="1" ht="21.95" customHeight="1" x14ac:dyDescent="0.3">
      <c r="A23" s="1067"/>
      <c r="B23" s="113" t="s">
        <v>183</v>
      </c>
      <c r="C23" s="240">
        <v>2</v>
      </c>
      <c r="D23" s="244"/>
      <c r="E23" s="245">
        <v>8.75</v>
      </c>
      <c r="F23" s="246">
        <v>120</v>
      </c>
      <c r="G23" s="114">
        <f t="shared" si="0"/>
        <v>2365</v>
      </c>
      <c r="H23" s="225">
        <f t="shared" si="1"/>
        <v>2588</v>
      </c>
      <c r="I23" s="115">
        <v>233</v>
      </c>
      <c r="J23" s="115">
        <v>255</v>
      </c>
      <c r="K23" s="547">
        <v>1.1599999999999999</v>
      </c>
      <c r="L23" s="268">
        <f t="shared" si="3"/>
        <v>1458</v>
      </c>
      <c r="M23" s="269">
        <f>IF(I23&gt;0,ROUND(((H23+U23+($U$47*C23))/2.5),0),"-")</f>
        <v>1620</v>
      </c>
      <c r="N23" s="1089">
        <f>'Эл-ты панельных ограждений - 1'!B23</f>
        <v>0</v>
      </c>
      <c r="O23" s="1099">
        <f>'Эл-ты панельных ограждений - 1'!C23</f>
        <v>0</v>
      </c>
      <c r="P23" s="70">
        <f>'Эл-ты панельных ограждений - 1'!D23</f>
        <v>1.3</v>
      </c>
      <c r="Q23" s="169">
        <f>'Эл-ты панельных ограждений - 1'!E23</f>
        <v>0</v>
      </c>
      <c r="R23" s="127">
        <f>'Эл-ты панельных ограждений - 1'!F23</f>
        <v>2</v>
      </c>
      <c r="S23" s="77">
        <f>'Эл-ты панельных ограждений - 1'!G23</f>
        <v>3.5230000000000001</v>
      </c>
      <c r="T23" s="1102">
        <f>'Эл-ты панельных ограждений - 1'!H23</f>
        <v>0</v>
      </c>
      <c r="U23" s="98">
        <f>'Эл-ты панельных ограждений - 1'!I23</f>
        <v>1283</v>
      </c>
      <c r="V23" s="477"/>
      <c r="W23" s="3"/>
      <c r="X23" s="444"/>
      <c r="Y23" s="444"/>
      <c r="AA23" s="443"/>
      <c r="AB23" s="443"/>
    </row>
    <row r="24" spans="1:28" customFormat="1" ht="21.95" customHeight="1" x14ac:dyDescent="0.3">
      <c r="A24" s="1067"/>
      <c r="B24" s="113" t="s">
        <v>192</v>
      </c>
      <c r="C24" s="240">
        <v>2</v>
      </c>
      <c r="D24" s="244" t="s">
        <v>289</v>
      </c>
      <c r="E24" s="245">
        <v>10.34</v>
      </c>
      <c r="F24" s="246">
        <v>60</v>
      </c>
      <c r="G24" s="114">
        <f t="shared" si="0"/>
        <v>2602</v>
      </c>
      <c r="H24" s="225">
        <f t="shared" si="1"/>
        <v>2848</v>
      </c>
      <c r="I24" s="115">
        <v>233</v>
      </c>
      <c r="J24" s="115">
        <v>255</v>
      </c>
      <c r="K24" s="547">
        <v>1.08</v>
      </c>
      <c r="L24" s="268">
        <f t="shared" si="3"/>
        <v>1620</v>
      </c>
      <c r="M24" s="269">
        <f>IF(I24&gt;0,ROUND(((H24+U25+($U$47*C24))/2.5),0),"-")</f>
        <v>1802</v>
      </c>
      <c r="N24" s="1089">
        <f>'Эл-ты панельных ограждений - 1'!B24</f>
        <v>0</v>
      </c>
      <c r="O24" s="1099">
        <f>'Эл-ты панельных ограждений - 1'!C24</f>
        <v>0</v>
      </c>
      <c r="P24" s="70">
        <f>'Эл-ты панельных ограждений - 1'!D24</f>
        <v>1.5</v>
      </c>
      <c r="Q24" s="169">
        <f>'Эл-ты панельных ограждений - 1'!E24</f>
        <v>0</v>
      </c>
      <c r="R24" s="127" t="str">
        <f>'Эл-ты панельных ограждений - 1'!F24</f>
        <v>-</v>
      </c>
      <c r="S24" s="77">
        <f>'Эл-ты панельных ограждений - 1'!G24</f>
        <v>4.0649999999999995</v>
      </c>
      <c r="T24" s="1102">
        <f>'Эл-ты панельных ограждений - 1'!H24</f>
        <v>0</v>
      </c>
      <c r="U24" s="98">
        <f>'Эл-ты панельных ограждений - 1'!I24</f>
        <v>1457</v>
      </c>
      <c r="V24" s="477"/>
      <c r="W24" s="3"/>
      <c r="X24" s="444"/>
      <c r="Y24" s="444"/>
      <c r="AA24" s="443"/>
      <c r="AB24" s="443"/>
    </row>
    <row r="25" spans="1:28" customFormat="1" ht="21.95" customHeight="1" x14ac:dyDescent="0.3">
      <c r="A25" s="1067"/>
      <c r="B25" s="70" t="s">
        <v>184</v>
      </c>
      <c r="C25" s="240">
        <v>2</v>
      </c>
      <c r="D25" s="244"/>
      <c r="E25" s="549">
        <v>11.99</v>
      </c>
      <c r="F25" s="246">
        <v>60</v>
      </c>
      <c r="G25" s="114">
        <f t="shared" si="0"/>
        <v>3017</v>
      </c>
      <c r="H25" s="225">
        <f t="shared" si="1"/>
        <v>3302</v>
      </c>
      <c r="I25" s="115">
        <v>233</v>
      </c>
      <c r="J25" s="115">
        <v>255</v>
      </c>
      <c r="K25" s="547">
        <v>1.08</v>
      </c>
      <c r="L25" s="268">
        <f t="shared" si="3"/>
        <v>1854</v>
      </c>
      <c r="M25" s="269">
        <f>IF(I25&gt;0,ROUND(((H25+U26+($U$47*C25))/2.5),0),"-")</f>
        <v>2062</v>
      </c>
      <c r="N25" s="1089">
        <f>'Эл-ты панельных ограждений - 1'!B25</f>
        <v>0</v>
      </c>
      <c r="O25" s="1099">
        <f>'Эл-ты панельных ограждений - 1'!C25</f>
        <v>0</v>
      </c>
      <c r="P25" s="70">
        <f>'Эл-ты панельных ограждений - 1'!D25</f>
        <v>1.5</v>
      </c>
      <c r="Q25" s="169" t="str">
        <f>'Эл-ты панельных ограждений - 1'!E25</f>
        <v>№ 2</v>
      </c>
      <c r="R25" s="127">
        <f>'Эл-ты панельных ограждений - 1'!F25</f>
        <v>2</v>
      </c>
      <c r="S25" s="77">
        <f>'Эл-ты панельных ограждений - 1'!G25</f>
        <v>4.0599999999999996</v>
      </c>
      <c r="T25" s="1102">
        <f>'Эл-ты панельных ограждений - 1'!H25</f>
        <v>0</v>
      </c>
      <c r="U25" s="98">
        <f>'Эл-ты панельных ограждений - 1'!I25</f>
        <v>1478</v>
      </c>
      <c r="V25" s="477"/>
      <c r="W25" s="3"/>
      <c r="X25" s="444"/>
      <c r="Y25" s="444"/>
      <c r="AA25" s="443"/>
      <c r="AB25" s="443"/>
    </row>
    <row r="26" spans="1:28" customFormat="1" ht="21.95" customHeight="1" x14ac:dyDescent="0.3">
      <c r="A26" s="1067"/>
      <c r="B26" s="70" t="s">
        <v>185</v>
      </c>
      <c r="C26" s="240">
        <v>2</v>
      </c>
      <c r="D26" s="244"/>
      <c r="E26" s="549">
        <v>13.6</v>
      </c>
      <c r="F26" s="246">
        <v>60</v>
      </c>
      <c r="G26" s="114">
        <f t="shared" si="0"/>
        <v>3296</v>
      </c>
      <c r="H26" s="225">
        <f t="shared" si="1"/>
        <v>3607</v>
      </c>
      <c r="I26" s="115">
        <v>233</v>
      </c>
      <c r="J26" s="115">
        <v>255</v>
      </c>
      <c r="K26" s="547">
        <v>1.04</v>
      </c>
      <c r="L26" s="268">
        <f t="shared" si="3"/>
        <v>2034</v>
      </c>
      <c r="M26" s="269">
        <f>IF(I26&gt;0,ROUND(((H26+U27+($U$47*C26))/2.5),0),"-")</f>
        <v>2264</v>
      </c>
      <c r="N26" s="1089">
        <f>'Эл-ты панельных ограждений - 1'!B26</f>
        <v>0</v>
      </c>
      <c r="O26" s="1099">
        <f>'Эл-ты панельных ограждений - 1'!C26</f>
        <v>0</v>
      </c>
      <c r="P26" s="70">
        <f>'Эл-ты панельных ограждений - 1'!D26</f>
        <v>1.7</v>
      </c>
      <c r="Q26" s="169">
        <f>'Эл-ты панельных ограждений - 1'!E26</f>
        <v>0</v>
      </c>
      <c r="R26" s="127">
        <f>'Эл-ты панельных ограждений - 1'!F26</f>
        <v>2</v>
      </c>
      <c r="S26" s="77">
        <f>'Эл-ты панельных ограждений - 1'!G26</f>
        <v>4.5999999999999996</v>
      </c>
      <c r="T26" s="1102">
        <f>'Эл-ты панельных ограждений - 1'!H26</f>
        <v>0</v>
      </c>
      <c r="U26" s="98">
        <f>'Эл-ты панельных ограждений - 1'!I26</f>
        <v>1675</v>
      </c>
      <c r="V26" s="477"/>
      <c r="W26" s="3"/>
      <c r="X26" s="444"/>
      <c r="Y26" s="444"/>
      <c r="AA26" s="443"/>
      <c r="AB26" s="443"/>
    </row>
    <row r="27" spans="1:28" customFormat="1" ht="21.95" customHeight="1" x14ac:dyDescent="0.3">
      <c r="A27" s="1067"/>
      <c r="B27" s="70" t="s">
        <v>193</v>
      </c>
      <c r="C27" s="240">
        <v>3</v>
      </c>
      <c r="D27" s="244" t="s">
        <v>286</v>
      </c>
      <c r="E27" s="549">
        <v>15.21</v>
      </c>
      <c r="F27" s="246">
        <v>60</v>
      </c>
      <c r="G27" s="114">
        <f t="shared" si="0"/>
        <v>3686</v>
      </c>
      <c r="H27" s="225">
        <f t="shared" si="1"/>
        <v>4034</v>
      </c>
      <c r="I27" s="115">
        <v>233</v>
      </c>
      <c r="J27" s="115">
        <v>255</v>
      </c>
      <c r="K27" s="547">
        <v>1.04</v>
      </c>
      <c r="L27" s="268">
        <f t="shared" si="3"/>
        <v>2192</v>
      </c>
      <c r="M27" s="269">
        <f>IF(I27&gt;0,ROUND(((H27+U29+($U$47*C27))/2.5),0),"-")</f>
        <v>2432</v>
      </c>
      <c r="N27" s="1089">
        <f>'Эл-ты панельных ограждений - 1'!B27</f>
        <v>0</v>
      </c>
      <c r="O27" s="1099">
        <f>'Эл-ты панельных ограждений - 1'!C27</f>
        <v>0</v>
      </c>
      <c r="P27" s="70">
        <f>'Эл-ты панельных ограждений - 1'!D27</f>
        <v>1.9</v>
      </c>
      <c r="Q27" s="169">
        <f>'Эл-ты панельных ограждений - 1'!E27</f>
        <v>0</v>
      </c>
      <c r="R27" s="127">
        <f>'Эл-ты панельных ограждений - 1'!F27</f>
        <v>2</v>
      </c>
      <c r="S27" s="77">
        <f>'Эл-ты панельных ограждений - 1'!G27</f>
        <v>5.149</v>
      </c>
      <c r="T27" s="1102">
        <f>'Эл-ты панельных ограждений - 1'!H27</f>
        <v>0</v>
      </c>
      <c r="U27" s="98">
        <f>'Эл-ты панельных ограждений - 1'!I27</f>
        <v>1875</v>
      </c>
      <c r="V27" s="477"/>
      <c r="W27" s="3"/>
      <c r="X27" s="444"/>
      <c r="Y27" s="444"/>
      <c r="AA27" s="443"/>
      <c r="AB27" s="443"/>
    </row>
    <row r="28" spans="1:28" customFormat="1" ht="21.95" customHeight="1" x14ac:dyDescent="0.3">
      <c r="A28" s="1067"/>
      <c r="B28" s="70" t="s">
        <v>194</v>
      </c>
      <c r="C28" s="240">
        <v>3</v>
      </c>
      <c r="D28" s="244" t="s">
        <v>286</v>
      </c>
      <c r="E28" s="549">
        <v>16.88</v>
      </c>
      <c r="F28" s="246">
        <v>60</v>
      </c>
      <c r="G28" s="114">
        <f t="shared" si="0"/>
        <v>4090</v>
      </c>
      <c r="H28" s="225">
        <f t="shared" si="1"/>
        <v>4477</v>
      </c>
      <c r="I28" s="115">
        <v>233</v>
      </c>
      <c r="J28" s="115">
        <v>255</v>
      </c>
      <c r="K28" s="547">
        <v>1.04</v>
      </c>
      <c r="L28" s="268">
        <f t="shared" si="3"/>
        <v>2417</v>
      </c>
      <c r="M28" s="269">
        <f>IF(I28&gt;0,ROUND(((H28+U30+($U$47*C28))/2.5),0),"-")</f>
        <v>2682</v>
      </c>
      <c r="N28" s="1089">
        <f>'Эл-ты панельных ограждений - 1'!B28</f>
        <v>0</v>
      </c>
      <c r="O28" s="1099">
        <f>'Эл-ты панельных ограждений - 1'!C28</f>
        <v>0</v>
      </c>
      <c r="P28" s="70">
        <f>'Эл-ты панельных ограждений - 1'!D28</f>
        <v>2</v>
      </c>
      <c r="Q28" s="169">
        <f>'Эл-ты панельных ограждений - 1'!E28</f>
        <v>0</v>
      </c>
      <c r="R28" s="127" t="str">
        <f>'Эл-ты панельных ограждений - 1'!F28</f>
        <v>-</v>
      </c>
      <c r="S28" s="77">
        <f>'Эл-ты панельных ограждений - 1'!G28</f>
        <v>5.42</v>
      </c>
      <c r="T28" s="1102">
        <f>'Эл-ты панельных ограждений - 1'!H28</f>
        <v>0</v>
      </c>
      <c r="U28" s="98">
        <f>'Эл-ты панельных ограждений - 1'!I28</f>
        <v>1751</v>
      </c>
      <c r="V28" s="477"/>
      <c r="W28" s="3"/>
      <c r="X28" s="444"/>
      <c r="Y28" s="444"/>
      <c r="AA28" s="443"/>
      <c r="AB28" s="443"/>
    </row>
    <row r="29" spans="1:28" customFormat="1" ht="21.95" customHeight="1" x14ac:dyDescent="0.3">
      <c r="A29" s="1067"/>
      <c r="B29" s="70" t="s">
        <v>186</v>
      </c>
      <c r="C29" s="240">
        <v>3</v>
      </c>
      <c r="D29" s="244"/>
      <c r="E29" s="549">
        <v>18.5</v>
      </c>
      <c r="F29" s="246">
        <v>60</v>
      </c>
      <c r="G29" s="114">
        <f t="shared" si="0"/>
        <v>4311</v>
      </c>
      <c r="H29" s="225">
        <f t="shared" si="1"/>
        <v>4718</v>
      </c>
      <c r="I29" s="115">
        <v>233</v>
      </c>
      <c r="J29" s="115">
        <v>255</v>
      </c>
      <c r="K29" s="547">
        <v>1</v>
      </c>
      <c r="L29" s="268">
        <f t="shared" si="3"/>
        <v>2565</v>
      </c>
      <c r="M29" s="269">
        <f>IF(I29&gt;0,ROUND(((H29+U31+($U$47*C29))/2.5),0),"-")</f>
        <v>2847</v>
      </c>
      <c r="N29" s="1089">
        <f>'Эл-ты панельных ограждений - 1'!B29</f>
        <v>0</v>
      </c>
      <c r="O29" s="1099">
        <f>'Эл-ты панельных ограждений - 1'!C29</f>
        <v>0</v>
      </c>
      <c r="P29" s="70">
        <f>'Эл-ты панельных ограждений - 1'!D29</f>
        <v>2</v>
      </c>
      <c r="Q29" s="169">
        <f>'Эл-ты панельных ограждений - 1'!E29</f>
        <v>0</v>
      </c>
      <c r="R29" s="127">
        <f>'Эл-ты панельных ограждений - 1'!F29</f>
        <v>3</v>
      </c>
      <c r="S29" s="77">
        <f>'Эл-ты панельных ограждений - 1'!G29</f>
        <v>5.42</v>
      </c>
      <c r="T29" s="1102">
        <f>'Эл-ты панельных ограждений - 1'!H29</f>
        <v>0</v>
      </c>
      <c r="U29" s="98">
        <f>'Эл-ты панельных ограждений - 1'!I29</f>
        <v>1778</v>
      </c>
      <c r="V29" s="477"/>
      <c r="W29" s="3"/>
      <c r="X29" s="444"/>
      <c r="Y29" s="444"/>
      <c r="AA29" s="443"/>
      <c r="AB29" s="443"/>
    </row>
    <row r="30" spans="1:28" customFormat="1" ht="21.95" customHeight="1" x14ac:dyDescent="0.3">
      <c r="A30" s="1067"/>
      <c r="B30" s="70" t="s">
        <v>196</v>
      </c>
      <c r="C30" s="240">
        <v>4</v>
      </c>
      <c r="D30" s="244" t="s">
        <v>286</v>
      </c>
      <c r="E30" s="549">
        <v>20.09</v>
      </c>
      <c r="F30" s="246">
        <v>60</v>
      </c>
      <c r="G30" s="114">
        <f t="shared" si="0"/>
        <v>4681</v>
      </c>
      <c r="H30" s="225">
        <f t="shared" si="1"/>
        <v>5123</v>
      </c>
      <c r="I30" s="115">
        <v>233</v>
      </c>
      <c r="J30" s="115">
        <v>255</v>
      </c>
      <c r="K30" s="547">
        <v>1</v>
      </c>
      <c r="L30" s="268">
        <f>IF(I30&gt;0,ROUND(((G30+U13+($U$47*C30))/2.5),0),"-")</f>
        <v>2778</v>
      </c>
      <c r="M30" s="269">
        <f>IF(I30&gt;0,ROUND(((H30+U34+($U$47*C30))/2.5),0),"-")</f>
        <v>3080</v>
      </c>
      <c r="N30" s="1089">
        <f>'Эл-ты панельных ограждений - 1'!B31</f>
        <v>0</v>
      </c>
      <c r="O30" s="1099">
        <f>'Эл-ты панельных ограждений - 1'!C31</f>
        <v>0</v>
      </c>
      <c r="P30" s="70">
        <f>'Эл-ты панельных ограждений - 1'!D31</f>
        <v>2.2000000000000002</v>
      </c>
      <c r="Q30" s="169">
        <f>'Эл-ты панельных ограждений - 1'!E31</f>
        <v>0</v>
      </c>
      <c r="R30" s="127">
        <f>'Эл-ты панельных ограждений - 1'!F31</f>
        <v>3</v>
      </c>
      <c r="S30" s="77">
        <f>'Эл-ты панельных ограждений - 1'!G31</f>
        <v>5.98</v>
      </c>
      <c r="T30" s="1102">
        <f>'Эл-ты панельных ограждений - 1'!H31</f>
        <v>96</v>
      </c>
      <c r="U30" s="98">
        <f>'Эл-ты панельных ограждений - 1'!I31</f>
        <v>1961</v>
      </c>
      <c r="V30" s="477"/>
      <c r="W30" s="3"/>
      <c r="X30" s="444"/>
      <c r="Y30" s="444"/>
      <c r="AA30" s="443"/>
      <c r="AB30" s="443"/>
    </row>
    <row r="31" spans="1:28" customFormat="1" ht="21.95" customHeight="1" x14ac:dyDescent="0.3">
      <c r="A31" s="1067"/>
      <c r="B31" s="70" t="s">
        <v>187</v>
      </c>
      <c r="C31" s="240">
        <v>4</v>
      </c>
      <c r="D31" s="244"/>
      <c r="E31" s="549">
        <v>21.78</v>
      </c>
      <c r="F31" s="246">
        <v>60</v>
      </c>
      <c r="G31" s="114">
        <f t="shared" si="0"/>
        <v>5075</v>
      </c>
      <c r="H31" s="225">
        <f t="shared" si="1"/>
        <v>5554</v>
      </c>
      <c r="I31" s="115">
        <v>233</v>
      </c>
      <c r="J31" s="115">
        <v>255</v>
      </c>
      <c r="K31" s="547">
        <v>1</v>
      </c>
      <c r="L31" s="268">
        <f>IF(I31&gt;0,ROUND(((G31+U15+($U$47*C31))/2.5),0),"-")</f>
        <v>3088</v>
      </c>
      <c r="M31" s="269">
        <f>IF(I31&gt;0,ROUND(((H31+U37+($U$47*C31))/2.5),0),"-")</f>
        <v>3429</v>
      </c>
      <c r="N31" s="1089">
        <f>'Эл-ты панельных ограждений - 1'!B32</f>
        <v>0</v>
      </c>
      <c r="O31" s="1099">
        <f>'Эл-ты панельных ограждений - 1'!C32</f>
        <v>0</v>
      </c>
      <c r="P31" s="70">
        <f>'Эл-ты панельных ограждений - 1'!D32</f>
        <v>2.4</v>
      </c>
      <c r="Q31" s="169">
        <f>'Эл-ты панельных ограждений - 1'!E32</f>
        <v>0</v>
      </c>
      <c r="R31" s="127">
        <f>'Эл-ты панельных ограждений - 1'!F32</f>
        <v>3</v>
      </c>
      <c r="S31" s="77">
        <f>'Эл-ты панельных ограждений - 1'!G32</f>
        <v>6.5039999999999996</v>
      </c>
      <c r="T31" s="1102">
        <f>'Эл-ты панельных ограждений - 1'!H32</f>
        <v>0</v>
      </c>
      <c r="U31" s="98">
        <f>'Эл-ты панельных ограждений - 1'!I32</f>
        <v>2133</v>
      </c>
      <c r="V31" s="477"/>
      <c r="W31" s="3"/>
      <c r="X31" s="444"/>
      <c r="Y31" s="444"/>
      <c r="AA31" s="443"/>
      <c r="AB31" s="443"/>
    </row>
    <row r="32" spans="1:28" customFormat="1" ht="21.95" customHeight="1" x14ac:dyDescent="0.3">
      <c r="A32" s="1067"/>
      <c r="B32" s="70" t="s">
        <v>198</v>
      </c>
      <c r="C32" s="240">
        <v>4</v>
      </c>
      <c r="D32" s="244" t="s">
        <v>286</v>
      </c>
      <c r="E32" s="549">
        <v>23.41</v>
      </c>
      <c r="F32" s="246">
        <v>60</v>
      </c>
      <c r="G32" s="114">
        <f t="shared" si="0"/>
        <v>5455</v>
      </c>
      <c r="H32" s="225">
        <f t="shared" si="1"/>
        <v>5970</v>
      </c>
      <c r="I32" s="115">
        <v>233</v>
      </c>
      <c r="J32" s="115">
        <v>255</v>
      </c>
      <c r="K32" s="547">
        <v>1</v>
      </c>
      <c r="L32" s="268">
        <f>IF(I32&gt;0,ROUND(((G32+U15+($U$47*C32))/2.5),0),"-")</f>
        <v>3240</v>
      </c>
      <c r="M32" s="269">
        <f>IF(I32&gt;0,ROUND(((H32+U37+($U$47*C32))/2.5),0),"-")</f>
        <v>3596</v>
      </c>
      <c r="N32" s="1089">
        <f>'Эл-ты панельных ограждений - 1'!B33</f>
        <v>0</v>
      </c>
      <c r="O32" s="1099">
        <f>'Эл-ты панельных ограждений - 1'!C33</f>
        <v>0</v>
      </c>
      <c r="P32" s="70">
        <f>'Эл-ты панельных ограждений - 1'!D33</f>
        <v>2.5</v>
      </c>
      <c r="Q32" s="169" t="str">
        <f>'Эл-ты панельных ограждений - 1'!E33</f>
        <v>№ 2,4</v>
      </c>
      <c r="R32" s="127" t="str">
        <f>'Эл-ты панельных ограждений - 1'!F33</f>
        <v>-</v>
      </c>
      <c r="S32" s="77">
        <f>'Эл-ты панельных ограждений - 1'!G33</f>
        <v>6.7750000000000004</v>
      </c>
      <c r="T32" s="1102">
        <f>'Эл-ты панельных ограждений - 1'!H33</f>
        <v>0</v>
      </c>
      <c r="U32" s="98">
        <f>'Эл-ты панельных ограждений - 1'!I33</f>
        <v>2188</v>
      </c>
      <c r="V32" s="477"/>
      <c r="W32" s="3"/>
      <c r="X32" s="444"/>
      <c r="Y32" s="444"/>
      <c r="AA32" s="443"/>
      <c r="AB32" s="443"/>
    </row>
    <row r="33" spans="1:28" customFormat="1" ht="21.95" customHeight="1" x14ac:dyDescent="0.3">
      <c r="A33" s="1067"/>
      <c r="B33" s="93" t="s">
        <v>188</v>
      </c>
      <c r="C33" s="251">
        <v>4</v>
      </c>
      <c r="D33" s="241"/>
      <c r="E33" s="550">
        <v>24.8</v>
      </c>
      <c r="F33" s="253">
        <v>60</v>
      </c>
      <c r="G33" s="114">
        <f t="shared" si="0"/>
        <v>5778</v>
      </c>
      <c r="H33" s="225">
        <f t="shared" si="1"/>
        <v>6324</v>
      </c>
      <c r="I33" s="115">
        <v>233</v>
      </c>
      <c r="J33" s="115">
        <v>255</v>
      </c>
      <c r="K33" s="547">
        <v>1</v>
      </c>
      <c r="L33" s="268">
        <f>IF(I33&gt;0,ROUND(((G33+U16+($U$47*C33))/2.5),0),"-")</f>
        <v>3701</v>
      </c>
      <c r="M33" s="269">
        <f>IF(I33&gt;0,ROUND(((H33+U38+($U$47*C33))/2.5),0),"-")</f>
        <v>4123</v>
      </c>
      <c r="N33" s="1089">
        <f>'Эл-ты панельных ограждений - 1'!B34</f>
        <v>0</v>
      </c>
      <c r="O33" s="1099">
        <f>'Эл-ты панельных ограждений - 1'!C34</f>
        <v>0</v>
      </c>
      <c r="P33" s="70">
        <f>'Эл-ты панельных ограждений - 1'!D34</f>
        <v>2.5</v>
      </c>
      <c r="Q33" s="169">
        <f>'Эл-ты панельных ограждений - 1'!E34</f>
        <v>0</v>
      </c>
      <c r="R33" s="127">
        <f>'Эл-ты панельных ограждений - 1'!F34</f>
        <v>4</v>
      </c>
      <c r="S33" s="77">
        <f>'Эл-ты панельных ограждений - 1'!G34</f>
        <v>6.79</v>
      </c>
      <c r="T33" s="1102">
        <f>'Эл-ты панельных ограждений - 1'!H34</f>
        <v>0</v>
      </c>
      <c r="U33" s="98">
        <f>'Эл-ты панельных ограждений - 1'!I34</f>
        <v>2227</v>
      </c>
      <c r="V33" s="477"/>
      <c r="W33" s="3"/>
      <c r="X33" s="444"/>
      <c r="Y33" s="444"/>
      <c r="AA33" s="443"/>
      <c r="AB33" s="443"/>
    </row>
    <row r="34" spans="1:28" customFormat="1" ht="21.95" customHeight="1" x14ac:dyDescent="0.3">
      <c r="A34" s="634"/>
      <c r="B34" s="70" t="s">
        <v>189</v>
      </c>
      <c r="C34" s="240">
        <v>4</v>
      </c>
      <c r="D34" s="244"/>
      <c r="E34" s="549">
        <v>25.56</v>
      </c>
      <c r="F34" s="246">
        <v>60</v>
      </c>
      <c r="G34" s="114">
        <f t="shared" si="0"/>
        <v>6194</v>
      </c>
      <c r="H34" s="225">
        <f t="shared" si="1"/>
        <v>6779</v>
      </c>
      <c r="I34" s="115">
        <v>233</v>
      </c>
      <c r="J34" s="115">
        <v>255</v>
      </c>
      <c r="K34" s="547">
        <v>1.04</v>
      </c>
      <c r="L34" s="268">
        <f>IF(I34&gt;0,ROUND(((G34+U16+($U$47*C34))/2.5),0),"-")</f>
        <v>3868</v>
      </c>
      <c r="M34" s="269">
        <f>IF(I34&gt;0,ROUND(((H34+U38+($U$47*C34))/2.5),0),"-")</f>
        <v>4305</v>
      </c>
      <c r="N34" s="1089">
        <f>'Эл-ты панельных ограждений - 1'!B35</f>
        <v>0</v>
      </c>
      <c r="O34" s="1099">
        <f>'Эл-ты панельных ограждений - 1'!C35</f>
        <v>0</v>
      </c>
      <c r="P34" s="70">
        <f>'Эл-ты панельных ограждений - 1'!D35</f>
        <v>2.5</v>
      </c>
      <c r="Q34" s="169" t="str">
        <f>'Эл-ты панельных ограждений - 1'!E35</f>
        <v>№ 2,4</v>
      </c>
      <c r="R34" s="127">
        <f>'Эл-ты панельных ограждений - 1'!F35</f>
        <v>5</v>
      </c>
      <c r="S34" s="77">
        <f>'Эл-ты панельных ограждений - 1'!G35</f>
        <v>6.77</v>
      </c>
      <c r="T34" s="1102">
        <f>'Эл-ты панельных ограждений - 1'!H35</f>
        <v>0</v>
      </c>
      <c r="U34" s="98">
        <f>'Эл-ты панельных ограждений - 1'!I35</f>
        <v>2221</v>
      </c>
      <c r="V34" s="477"/>
      <c r="W34" s="3"/>
      <c r="X34" s="444"/>
      <c r="Y34" s="444"/>
      <c r="AA34" s="443"/>
      <c r="AB34" s="443"/>
    </row>
    <row r="35" spans="1:28" customFormat="1" ht="21.95" customHeight="1" x14ac:dyDescent="0.3">
      <c r="A35" s="634"/>
      <c r="B35" s="70" t="s">
        <v>190</v>
      </c>
      <c r="C35" s="240">
        <v>4</v>
      </c>
      <c r="D35" s="244"/>
      <c r="E35" s="549">
        <v>27.15</v>
      </c>
      <c r="F35" s="246">
        <v>50</v>
      </c>
      <c r="G35" s="114">
        <f t="shared" si="0"/>
        <v>6579</v>
      </c>
      <c r="H35" s="225">
        <f t="shared" si="1"/>
        <v>7200</v>
      </c>
      <c r="I35" s="115">
        <v>233</v>
      </c>
      <c r="J35" s="115">
        <v>255</v>
      </c>
      <c r="K35" s="547">
        <v>1.04</v>
      </c>
      <c r="L35" s="268">
        <f>IF(I35&gt;0,ROUND(((G35+U16+($U$47*C35))/2.5),0),"-")</f>
        <v>4022</v>
      </c>
      <c r="M35" s="269">
        <f>IF(I35&gt;0,ROUND(((H35+U38+($U$47*C35))/2.5),0),"-")</f>
        <v>4474</v>
      </c>
      <c r="N35" s="1089">
        <f>'Эл-ты панельных ограждений - 1'!B36</f>
        <v>0</v>
      </c>
      <c r="O35" s="1099">
        <f>'Эл-ты панельных ограждений - 1'!C36</f>
        <v>0</v>
      </c>
      <c r="P35" s="70">
        <f>'Эл-ты панельных ограждений - 1'!D36</f>
        <v>3</v>
      </c>
      <c r="Q35" s="169" t="str">
        <f>'Эл-ты панельных ограждений - 1'!E36</f>
        <v>№ 2,4,5,6,7</v>
      </c>
      <c r="R35" s="127" t="str">
        <f>'Эл-ты панельных ограждений - 1'!F36</f>
        <v>-</v>
      </c>
      <c r="S35" s="77">
        <f>'Эл-ты панельных ограждений - 1'!G36</f>
        <v>8.129999999999999</v>
      </c>
      <c r="T35" s="1102">
        <f>'Эл-ты панельных ограждений - 1'!H36</f>
        <v>0</v>
      </c>
      <c r="U35" s="98">
        <f>'Эл-ты панельных ограждений - 1'!I36</f>
        <v>2626</v>
      </c>
      <c r="V35" s="477"/>
      <c r="W35" s="3"/>
      <c r="X35" s="444"/>
      <c r="Y35" s="444"/>
      <c r="AA35" s="443"/>
      <c r="AB35" s="443"/>
    </row>
    <row r="36" spans="1:28" customFormat="1" ht="21.95" customHeight="1" x14ac:dyDescent="0.3">
      <c r="A36" s="635"/>
      <c r="B36" s="71" t="s">
        <v>191</v>
      </c>
      <c r="C36" s="254">
        <v>5</v>
      </c>
      <c r="D36" s="255"/>
      <c r="E36" s="551">
        <v>31.27</v>
      </c>
      <c r="F36" s="257">
        <v>50</v>
      </c>
      <c r="G36" s="223">
        <f t="shared" si="0"/>
        <v>7577</v>
      </c>
      <c r="H36" s="236">
        <f t="shared" si="1"/>
        <v>8293</v>
      </c>
      <c r="I36" s="224">
        <v>233</v>
      </c>
      <c r="J36" s="224">
        <v>255</v>
      </c>
      <c r="K36" s="548">
        <v>1.04</v>
      </c>
      <c r="L36" s="270">
        <f>IF(I36&gt;0,ROUND(((G36+U20+($U$47*C36))/2.5),0),"-")</f>
        <v>5450</v>
      </c>
      <c r="M36" s="271">
        <f>IF(I36&gt;0,ROUND(((H36+U46+($U$47*C36))/2.5),0),"-")</f>
        <v>6095</v>
      </c>
      <c r="N36" s="1089">
        <f>'Эл-ты панельных ограждений - 1'!B37</f>
        <v>0</v>
      </c>
      <c r="O36" s="1099">
        <f>'Эл-ты панельных ограждений - 1'!C37</f>
        <v>0</v>
      </c>
      <c r="P36" s="70">
        <f>'Эл-ты панельных ограждений - 1'!D37</f>
        <v>3</v>
      </c>
      <c r="Q36" s="169">
        <f>'Эл-ты панельных ограждений - 1'!E37</f>
        <v>0</v>
      </c>
      <c r="R36" s="127">
        <f>'Эл-ты панельных ограждений - 1'!F37</f>
        <v>4</v>
      </c>
      <c r="S36" s="77">
        <f>'Эл-ты панельных ограждений - 1'!G37</f>
        <v>8.1199999999999992</v>
      </c>
      <c r="T36" s="1102">
        <f>'Эл-ты панельных ограждений - 1'!H37</f>
        <v>0</v>
      </c>
      <c r="U36" s="98">
        <f>'Эл-ты панельных ограждений - 1'!I37</f>
        <v>2663</v>
      </c>
      <c r="V36" s="477"/>
      <c r="W36" s="3"/>
      <c r="X36" s="444"/>
      <c r="Y36" s="444"/>
      <c r="AA36" s="443"/>
      <c r="AB36" s="443"/>
    </row>
    <row r="37" spans="1:28" customFormat="1" ht="21.95" customHeight="1" x14ac:dyDescent="0.3">
      <c r="A37" s="1066" t="s">
        <v>536</v>
      </c>
      <c r="B37" s="72" t="s">
        <v>182</v>
      </c>
      <c r="C37" s="243">
        <v>2</v>
      </c>
      <c r="D37" s="258"/>
      <c r="E37" s="552">
        <v>10.3</v>
      </c>
      <c r="F37" s="243">
        <v>100</v>
      </c>
      <c r="G37" s="237">
        <f t="shared" si="0"/>
        <v>2784</v>
      </c>
      <c r="H37" s="226">
        <f t="shared" si="1"/>
        <v>3047</v>
      </c>
      <c r="I37" s="117">
        <v>233</v>
      </c>
      <c r="J37" s="117">
        <v>255</v>
      </c>
      <c r="K37" s="546">
        <v>1.1599999999999999</v>
      </c>
      <c r="L37" s="266">
        <f t="shared" ref="L37:L44" si="4">IF(I37&gt;0,ROUND(((G37+U4+($U$47*C37))/2.5),0),"-")</f>
        <v>1558</v>
      </c>
      <c r="M37" s="267">
        <f>IF(I37&gt;0,ROUND(((H37+U22+($U$47*C37))/2.5),0),"-")</f>
        <v>1724</v>
      </c>
      <c r="N37" s="520">
        <f>'Эл-ты панельных ограждений - 1'!B38</f>
        <v>0</v>
      </c>
      <c r="O37" s="1100">
        <f>'Эл-ты панельных ограждений - 1'!C38</f>
        <v>0</v>
      </c>
      <c r="P37" s="70">
        <f>'Эл-ты панельных ограждений - 1'!D38</f>
        <v>3</v>
      </c>
      <c r="Q37" s="169" t="str">
        <f>'Эл-ты панельных ограждений - 1'!E38</f>
        <v>№ 2,3</v>
      </c>
      <c r="R37" s="143">
        <f>'Эл-ты панельных ограждений - 1'!F38</f>
        <v>5</v>
      </c>
      <c r="S37" s="77">
        <f>'Эл-ты панельных ограждений - 1'!G38</f>
        <v>8.1199999999999992</v>
      </c>
      <c r="T37" s="1102">
        <f>'Эл-ты панельных ограждений - 1'!H38</f>
        <v>0</v>
      </c>
      <c r="U37" s="98">
        <f>'Эл-ты панельных ограждений - 1'!I38</f>
        <v>2663</v>
      </c>
      <c r="V37" s="477"/>
      <c r="W37" s="3"/>
      <c r="X37" s="3"/>
      <c r="Y37" s="444"/>
      <c r="Z37" s="444"/>
      <c r="AA37" s="443"/>
      <c r="AB37" s="443"/>
    </row>
    <row r="38" spans="1:28" customFormat="1" ht="21.95" customHeight="1" x14ac:dyDescent="0.3">
      <c r="A38" s="1067"/>
      <c r="B38" s="118" t="s">
        <v>183</v>
      </c>
      <c r="C38" s="253">
        <v>2</v>
      </c>
      <c r="D38" s="259"/>
      <c r="E38" s="550">
        <v>12.75</v>
      </c>
      <c r="F38" s="253">
        <v>100</v>
      </c>
      <c r="G38" s="131">
        <f t="shared" si="0"/>
        <v>3446</v>
      </c>
      <c r="H38" s="225">
        <f t="shared" si="1"/>
        <v>3771</v>
      </c>
      <c r="I38" s="115">
        <v>233</v>
      </c>
      <c r="J38" s="115">
        <v>255</v>
      </c>
      <c r="K38" s="547">
        <v>1.1599999999999999</v>
      </c>
      <c r="L38" s="268">
        <f t="shared" si="4"/>
        <v>1891</v>
      </c>
      <c r="M38" s="269">
        <f>IF(I38&gt;0,ROUND(((H38+U23+($U$47*C38))/2.5),0),"-")</f>
        <v>2093</v>
      </c>
      <c r="N38" s="1091" t="str">
        <f>'Эл-ты панельных ограждений - 1'!B39</f>
        <v>примечания:
№2 - поддерживается на складе в цвете RAL 6005
№3 - поддерживается на складе в цвете RAL 7040
№4 - поддерживается на складе в цвете RAL 8017
№5 - поддерживается на складе в цвете RAL 3005
№6 - поддерживается на складе в цвете RAL 7024
№7 - поддерживается на складе в цвете RR 32
№8 - поддерживается на складе в цвете RAL 9005</v>
      </c>
      <c r="O38" s="1100">
        <f>'Эл-ты панельных ограждений - 1'!C39</f>
        <v>0</v>
      </c>
      <c r="P38" s="178">
        <f>'Эл-ты панельных ограждений - 1'!D39</f>
        <v>4</v>
      </c>
      <c r="Q38" s="172">
        <f>'Эл-ты панельных ограждений - 1'!E39</f>
        <v>0</v>
      </c>
      <c r="R38" s="143">
        <f>'Эл-ты панельных ограждений - 1'!F39</f>
        <v>6</v>
      </c>
      <c r="S38" s="153">
        <f>'Эл-ты панельных ограждений - 1'!G39</f>
        <v>11.06</v>
      </c>
      <c r="T38" s="1102">
        <f>'Эл-ты панельных ограждений - 1'!H39</f>
        <v>0</v>
      </c>
      <c r="U38" s="99">
        <f>'Эл-ты панельных ограждений - 1'!I39</f>
        <v>3628</v>
      </c>
      <c r="V38" s="477"/>
      <c r="W38" s="3"/>
      <c r="X38" s="444"/>
      <c r="Y38" s="444"/>
      <c r="AA38" s="443"/>
      <c r="AB38" s="443"/>
    </row>
    <row r="39" spans="1:28" customFormat="1" ht="21.95" customHeight="1" x14ac:dyDescent="0.3">
      <c r="A39" s="1067"/>
      <c r="B39" s="118" t="s">
        <v>192</v>
      </c>
      <c r="C39" s="253">
        <v>2</v>
      </c>
      <c r="D39" s="259"/>
      <c r="E39" s="550">
        <v>15.04</v>
      </c>
      <c r="F39" s="253">
        <v>50</v>
      </c>
      <c r="G39" s="131">
        <f t="shared" si="0"/>
        <v>3785</v>
      </c>
      <c r="H39" s="225">
        <f t="shared" si="1"/>
        <v>4142</v>
      </c>
      <c r="I39" s="115">
        <v>233</v>
      </c>
      <c r="J39" s="115">
        <v>255</v>
      </c>
      <c r="K39" s="547">
        <v>1.08</v>
      </c>
      <c r="L39" s="268">
        <f t="shared" si="4"/>
        <v>2094</v>
      </c>
      <c r="M39" s="269">
        <f>IF(I39&gt;0,ROUND(((H39+U25+($U$47*C39))/2.5),0),"-")</f>
        <v>2319</v>
      </c>
      <c r="N39" s="1091">
        <f>'Эл-ты панельных ограждений - 1'!B40</f>
        <v>0</v>
      </c>
      <c r="O39" s="1093" t="str">
        <f>'Эл-ты панельных ограждений - 1'!C40</f>
        <v>80*80*2,0</v>
      </c>
      <c r="P39" s="175">
        <f>'Эл-ты панельных ограждений - 1'!D40</f>
        <v>4</v>
      </c>
      <c r="Q39" s="173">
        <f>'Эл-ты панельных ограждений - 1'!E40</f>
        <v>0</v>
      </c>
      <c r="R39" s="126">
        <f>'Эл-ты панельных ограждений - 1'!F40</f>
        <v>6</v>
      </c>
      <c r="S39" s="141">
        <f>'Эл-ты панельных ограждений - 1'!G40</f>
        <v>19.2</v>
      </c>
      <c r="T39" s="1077">
        <f>'Эл-ты панельных ограждений - 1'!H40</f>
        <v>54</v>
      </c>
      <c r="U39" s="97">
        <f>'Эл-ты панельных ограждений - 1'!I40</f>
        <v>6298</v>
      </c>
      <c r="V39" s="477"/>
      <c r="W39" s="3"/>
      <c r="X39" s="444"/>
      <c r="Y39" s="444"/>
      <c r="AA39" s="443"/>
      <c r="AB39" s="443"/>
    </row>
    <row r="40" spans="1:28" customFormat="1" ht="21.95" customHeight="1" x14ac:dyDescent="0.3">
      <c r="A40" s="1067"/>
      <c r="B40" s="118" t="s">
        <v>184</v>
      </c>
      <c r="C40" s="253">
        <v>2</v>
      </c>
      <c r="D40" s="259"/>
      <c r="E40" s="550">
        <v>17.64</v>
      </c>
      <c r="F40" s="253">
        <v>50</v>
      </c>
      <c r="G40" s="131">
        <f t="shared" si="0"/>
        <v>4439</v>
      </c>
      <c r="H40" s="225">
        <f t="shared" si="1"/>
        <v>4858</v>
      </c>
      <c r="I40" s="115">
        <v>233</v>
      </c>
      <c r="J40" s="115">
        <v>255</v>
      </c>
      <c r="K40" s="547">
        <v>1.08</v>
      </c>
      <c r="L40" s="268">
        <f t="shared" si="4"/>
        <v>2423</v>
      </c>
      <c r="M40" s="269">
        <f>IF(I40&gt;0,ROUND(((H40+U26+($U$47*C40))/2.5),0),"-")</f>
        <v>2684</v>
      </c>
      <c r="N40" s="1091">
        <f>'Эл-ты панельных ограждений - 1'!B41</f>
        <v>0</v>
      </c>
      <c r="O40" s="1094">
        <f>'Эл-ты панельных ограждений - 1'!C41</f>
        <v>0</v>
      </c>
      <c r="P40" s="176">
        <f>'Эл-ты панельных ограждений - 1'!D41</f>
        <v>5</v>
      </c>
      <c r="Q40" s="171">
        <f>'Эл-ты панельных ограждений - 1'!E41</f>
        <v>0</v>
      </c>
      <c r="R40" s="128">
        <f>'Эл-ты панельных ограждений - 1'!F41</f>
        <v>8</v>
      </c>
      <c r="S40" s="95">
        <f>'Эл-ты панельных ограждений - 1'!G41</f>
        <v>24</v>
      </c>
      <c r="T40" s="1078" t="str">
        <f>'Эл-ты панельных ограждений - 1'!H41</f>
        <v>54*</v>
      </c>
      <c r="U40" s="99">
        <f>'Эл-ты панельных ограждений - 1'!I41</f>
        <v>7872</v>
      </c>
      <c r="V40" s="477"/>
      <c r="W40" s="3"/>
      <c r="X40" s="444"/>
      <c r="Y40" s="444"/>
      <c r="AA40" s="443"/>
      <c r="AB40" s="443"/>
    </row>
    <row r="41" spans="1:28" customFormat="1" ht="21.95" customHeight="1" x14ac:dyDescent="0.3">
      <c r="A41" s="1067"/>
      <c r="B41" s="118" t="s">
        <v>185</v>
      </c>
      <c r="C41" s="253">
        <v>2</v>
      </c>
      <c r="D41" s="259"/>
      <c r="E41" s="550">
        <v>21.3</v>
      </c>
      <c r="F41" s="253">
        <v>50</v>
      </c>
      <c r="G41" s="238">
        <f t="shared" si="0"/>
        <v>5161</v>
      </c>
      <c r="H41" s="225">
        <f t="shared" si="1"/>
        <v>5649</v>
      </c>
      <c r="I41" s="115">
        <v>233</v>
      </c>
      <c r="J41" s="115">
        <v>255</v>
      </c>
      <c r="K41" s="547">
        <v>1.04</v>
      </c>
      <c r="L41" s="268">
        <f t="shared" si="4"/>
        <v>2780</v>
      </c>
      <c r="M41" s="269">
        <f>IF(I41&gt;0,ROUND(((H41+U27+($U$47*C41))/2.5),0),"-")</f>
        <v>3081</v>
      </c>
      <c r="N41" s="1091">
        <f>'Эл-ты панельных ограждений - 1'!B42</f>
        <v>0</v>
      </c>
      <c r="O41" s="1066" t="str">
        <f>'Эл-ты панельных ограждений - 1'!C42</f>
        <v>90*55*1,6</v>
      </c>
      <c r="P41" s="175">
        <f>'Эл-ты панельных ограждений - 1'!D42</f>
        <v>3</v>
      </c>
      <c r="Q41" s="173">
        <f>'Эл-ты панельных ограждений - 1'!E42</f>
        <v>0</v>
      </c>
      <c r="R41" s="126" t="str">
        <f>'Эл-ты панельных ограждений - 1'!F42</f>
        <v>-</v>
      </c>
      <c r="S41" s="141">
        <f>'Эл-ты панельных ограждений - 1'!G42</f>
        <v>11.64</v>
      </c>
      <c r="T41" s="1077">
        <f>'Эл-ты панельных ограждений - 1'!H42</f>
        <v>64</v>
      </c>
      <c r="U41" s="97">
        <f>'Эл-ты панельных ограждений - 1'!I42</f>
        <v>3760</v>
      </c>
      <c r="V41" s="477"/>
      <c r="W41" s="3"/>
      <c r="X41" s="444"/>
      <c r="Y41" s="444"/>
      <c r="AA41" s="443"/>
      <c r="AB41" s="443"/>
    </row>
    <row r="42" spans="1:28" customFormat="1" ht="21.95" customHeight="1" x14ac:dyDescent="0.3">
      <c r="A42" s="1067"/>
      <c r="B42" s="70" t="s">
        <v>193</v>
      </c>
      <c r="C42" s="246">
        <v>3</v>
      </c>
      <c r="D42" s="260"/>
      <c r="E42" s="549">
        <v>23.7</v>
      </c>
      <c r="F42" s="246">
        <v>50</v>
      </c>
      <c r="G42" s="131">
        <f t="shared" si="0"/>
        <v>5743</v>
      </c>
      <c r="H42" s="225">
        <f t="shared" si="1"/>
        <v>6285</v>
      </c>
      <c r="I42" s="115">
        <v>233</v>
      </c>
      <c r="J42" s="115">
        <v>255</v>
      </c>
      <c r="K42" s="547">
        <v>1.04</v>
      </c>
      <c r="L42" s="268">
        <f t="shared" si="4"/>
        <v>3015</v>
      </c>
      <c r="M42" s="269">
        <f>IF(I42&gt;0,ROUND(((H42+U29+($U$47*C42))/2.5),0),"-")</f>
        <v>3332</v>
      </c>
      <c r="N42" s="1091">
        <f>'Эл-ты панельных ограждений - 1'!B43</f>
        <v>0</v>
      </c>
      <c r="O42" s="1067">
        <f>'Эл-ты панельных ограждений - 1'!C43</f>
        <v>0</v>
      </c>
      <c r="P42" s="177">
        <f>'Эл-ты панельных ограждений - 1'!D43</f>
        <v>4</v>
      </c>
      <c r="Q42" s="174">
        <f>'Эл-ты панельных ограждений - 1'!E43</f>
        <v>0</v>
      </c>
      <c r="R42" s="127" t="str">
        <f>'Эл-ты панельных ограждений - 1'!F43</f>
        <v>-</v>
      </c>
      <c r="S42" s="164">
        <f>'Эл-ты панельных ограждений - 1'!G43</f>
        <v>15.52</v>
      </c>
      <c r="T42" s="1095">
        <f>'Эл-ты панельных ограждений - 1'!H43</f>
        <v>0</v>
      </c>
      <c r="U42" s="98">
        <f>'Эл-ты панельных ограждений - 1'!I43</f>
        <v>5013</v>
      </c>
      <c r="V42" s="477"/>
      <c r="W42" s="3"/>
      <c r="X42" s="444"/>
      <c r="Y42" s="444"/>
      <c r="AA42" s="443"/>
      <c r="AB42" s="443"/>
    </row>
    <row r="43" spans="1:28" customFormat="1" ht="21.95" customHeight="1" x14ac:dyDescent="0.3">
      <c r="A43" s="1067"/>
      <c r="B43" s="70" t="s">
        <v>194</v>
      </c>
      <c r="C43" s="261">
        <v>3</v>
      </c>
      <c r="D43" s="262"/>
      <c r="E43" s="553">
        <v>24.83</v>
      </c>
      <c r="F43" s="261">
        <v>50</v>
      </c>
      <c r="G43" s="131">
        <f t="shared" si="0"/>
        <v>6017</v>
      </c>
      <c r="H43" s="225">
        <f t="shared" si="1"/>
        <v>6585</v>
      </c>
      <c r="I43" s="115">
        <v>233</v>
      </c>
      <c r="J43" s="115">
        <v>255</v>
      </c>
      <c r="K43" s="547">
        <v>1.04</v>
      </c>
      <c r="L43" s="268">
        <f t="shared" si="4"/>
        <v>3188</v>
      </c>
      <c r="M43" s="269">
        <f>IF(I43&gt;0,ROUND(((H43+U30+($U$47*C43))/2.5),0),"-")</f>
        <v>3525</v>
      </c>
      <c r="N43" s="1091">
        <f>'Эл-ты панельных ограждений - 1'!B44</f>
        <v>0</v>
      </c>
      <c r="O43" s="1067">
        <f>'Эл-ты панельных ограждений - 1'!C44</f>
        <v>0</v>
      </c>
      <c r="P43" s="177">
        <f>'Эл-ты панельных ограждений - 1'!D44</f>
        <v>4</v>
      </c>
      <c r="Q43" s="174">
        <f>'Эл-ты панельных ограждений - 1'!E44</f>
        <v>0</v>
      </c>
      <c r="R43" s="127" t="str">
        <f>'Эл-ты панельных ограждений - 1'!F44</f>
        <v>6 отверстий</v>
      </c>
      <c r="S43" s="164">
        <f>'Эл-ты панельных ограждений - 1'!G44</f>
        <v>15.53</v>
      </c>
      <c r="T43" s="1095">
        <f>'Эл-ты панельных ограждений - 1'!H44</f>
        <v>0</v>
      </c>
      <c r="U43" s="98">
        <f>'Эл-ты панельных ограждений - 1'!I44</f>
        <v>5094</v>
      </c>
      <c r="V43" s="477"/>
      <c r="W43" s="3"/>
      <c r="X43" s="444"/>
      <c r="Y43" s="444"/>
      <c r="AA43" s="443"/>
      <c r="AB43" s="443"/>
    </row>
    <row r="44" spans="1:28" customFormat="1" ht="21.95" customHeight="1" x14ac:dyDescent="0.3">
      <c r="A44" s="1067"/>
      <c r="B44" s="70" t="s">
        <v>186</v>
      </c>
      <c r="C44" s="246">
        <v>3</v>
      </c>
      <c r="D44" s="260"/>
      <c r="E44" s="549">
        <v>27.28</v>
      </c>
      <c r="F44" s="246">
        <v>50</v>
      </c>
      <c r="G44" s="131">
        <f t="shared" si="0"/>
        <v>6356</v>
      </c>
      <c r="H44" s="225">
        <f t="shared" si="1"/>
        <v>6956</v>
      </c>
      <c r="I44" s="115">
        <v>233</v>
      </c>
      <c r="J44" s="115">
        <v>255</v>
      </c>
      <c r="K44" s="547">
        <v>1</v>
      </c>
      <c r="L44" s="268">
        <f t="shared" si="4"/>
        <v>3383</v>
      </c>
      <c r="M44" s="269">
        <f>IF(I44&gt;0,ROUND(((H44+U31+($U$47*C44))/2.5),0),"-")</f>
        <v>3742</v>
      </c>
      <c r="N44" s="1091">
        <f>'Эл-ты панельных ограждений - 1'!B45</f>
        <v>0</v>
      </c>
      <c r="O44" s="1067">
        <f>'Эл-ты панельных ограждений - 1'!C45</f>
        <v>0</v>
      </c>
      <c r="P44" s="177">
        <f>'Эл-ты панельных ограждений - 1'!D45</f>
        <v>4</v>
      </c>
      <c r="Q44" s="174" t="str">
        <f>'Эл-ты панельных ограждений - 1'!E45</f>
        <v>№ 2</v>
      </c>
      <c r="R44" s="127" t="str">
        <f>'Эл-ты панельных ограждений - 1'!F45</f>
        <v>6 втулок</v>
      </c>
      <c r="S44" s="164">
        <f>'Эл-ты панельных ограждений - 1'!G45</f>
        <v>15.53</v>
      </c>
      <c r="T44" s="1095">
        <f>'Эл-ты панельных ограждений - 1'!H45</f>
        <v>0</v>
      </c>
      <c r="U44" s="98">
        <f>'Эл-ты панельных ограждений - 1'!I45</f>
        <v>5171</v>
      </c>
      <c r="V44" s="477"/>
      <c r="W44" s="3"/>
      <c r="X44" s="444"/>
      <c r="Y44" s="444"/>
      <c r="AA44" s="443"/>
      <c r="AB44" s="443"/>
    </row>
    <row r="45" spans="1:28" customFormat="1" ht="21.95" customHeight="1" x14ac:dyDescent="0.3">
      <c r="A45" s="1067"/>
      <c r="B45" s="70" t="s">
        <v>196</v>
      </c>
      <c r="C45" s="253">
        <v>4</v>
      </c>
      <c r="D45" s="259"/>
      <c r="E45" s="550">
        <v>29.29</v>
      </c>
      <c r="F45" s="253">
        <v>40</v>
      </c>
      <c r="G45" s="131">
        <f t="shared" si="0"/>
        <v>6825</v>
      </c>
      <c r="H45" s="225">
        <f t="shared" si="1"/>
        <v>7469</v>
      </c>
      <c r="I45" s="115">
        <v>233</v>
      </c>
      <c r="J45" s="115">
        <v>255</v>
      </c>
      <c r="K45" s="547">
        <v>1</v>
      </c>
      <c r="L45" s="268">
        <f>IF(I45&gt;0,ROUND(((G45+U13+($U$47*C45))/2.5),0),"-")</f>
        <v>3636</v>
      </c>
      <c r="M45" s="269">
        <f>IF(I45&gt;0,ROUND(((H45+U34+($U$47*C45))/2.5),0),"-")</f>
        <v>4018</v>
      </c>
      <c r="N45" s="1091">
        <f>'Эл-ты панельных ограждений - 1'!B46</f>
        <v>0</v>
      </c>
      <c r="O45" s="1067">
        <f>'Эл-ты панельных ограждений - 1'!C46</f>
        <v>0</v>
      </c>
      <c r="P45" s="177">
        <f>'Эл-ты панельных ограждений - 1'!D46</f>
        <v>5</v>
      </c>
      <c r="Q45" s="174">
        <f>'Эл-ты панельных ограждений - 1'!E46</f>
        <v>0</v>
      </c>
      <c r="R45" s="127" t="str">
        <f>'Эл-ты панельных ограждений - 1'!F46</f>
        <v>8 отверстий</v>
      </c>
      <c r="S45" s="164">
        <f>'Эл-ты панельных ограждений - 1'!G46</f>
        <v>19.52</v>
      </c>
      <c r="T45" s="1095" t="str">
        <f>'Эл-ты панельных ограждений - 1'!H46</f>
        <v>64*</v>
      </c>
      <c r="U45" s="98">
        <f>'Эл-ты панельных ограждений - 1'!I46</f>
        <v>6403</v>
      </c>
      <c r="V45" s="477"/>
      <c r="W45" s="3"/>
      <c r="X45" s="444"/>
      <c r="Y45" s="444"/>
      <c r="AA45" s="443"/>
      <c r="AB45" s="443"/>
    </row>
    <row r="46" spans="1:28" customFormat="1" ht="21.95" customHeight="1" x14ac:dyDescent="0.3">
      <c r="A46" s="1067"/>
      <c r="B46" s="70" t="s">
        <v>187</v>
      </c>
      <c r="C46" s="253">
        <v>4</v>
      </c>
      <c r="D46" s="259"/>
      <c r="E46" s="550">
        <v>32.020000000000003</v>
      </c>
      <c r="F46" s="253">
        <v>50</v>
      </c>
      <c r="G46" s="131">
        <f t="shared" si="0"/>
        <v>7461</v>
      </c>
      <c r="H46" s="225">
        <f t="shared" si="1"/>
        <v>8165</v>
      </c>
      <c r="I46" s="115">
        <v>233</v>
      </c>
      <c r="J46" s="115">
        <v>255</v>
      </c>
      <c r="K46" s="547">
        <v>1</v>
      </c>
      <c r="L46" s="268">
        <f>IF(I46&gt;0,ROUND(((G46+U15+($U$47*C46))/2.5),0),"-")</f>
        <v>4043</v>
      </c>
      <c r="M46" s="269">
        <f>IF(I46&gt;0,ROUND(((H46+U37+($U$47*C46))/2.5),0),"-")</f>
        <v>4474</v>
      </c>
      <c r="N46" s="1092">
        <f>'Эл-ты панельных ограждений - 1'!B47</f>
        <v>0</v>
      </c>
      <c r="O46" s="1079">
        <f>'Эл-ты панельных ограждений - 1'!C47</f>
        <v>0</v>
      </c>
      <c r="P46" s="176">
        <f>'Эл-ты панельных ограждений - 1'!D47</f>
        <v>5</v>
      </c>
      <c r="Q46" s="171" t="str">
        <f>'Эл-ты панельных ограждений - 1'!E47</f>
        <v>№ 2</v>
      </c>
      <c r="R46" s="128" t="str">
        <f>'Эл-ты панельных ограждений - 1'!F47</f>
        <v>8 втулок</v>
      </c>
      <c r="S46" s="95">
        <f>'Эл-ты панельных ограждений - 1'!G47</f>
        <v>19.52</v>
      </c>
      <c r="T46" s="1078">
        <f>'Эл-ты панельных ограждений - 1'!H47</f>
        <v>0</v>
      </c>
      <c r="U46" s="99">
        <f>'Эл-ты панельных ограждений - 1'!I47</f>
        <v>6500</v>
      </c>
      <c r="V46" s="477"/>
      <c r="W46" s="3"/>
      <c r="X46" s="444"/>
      <c r="Y46" s="444"/>
      <c r="AA46" s="443"/>
      <c r="AB46" s="443"/>
    </row>
    <row r="47" spans="1:28" customFormat="1" ht="21.95" customHeight="1" x14ac:dyDescent="0.3">
      <c r="A47" s="1067"/>
      <c r="B47" s="70" t="s">
        <v>198</v>
      </c>
      <c r="C47" s="253">
        <v>4</v>
      </c>
      <c r="D47" s="259"/>
      <c r="E47" s="550">
        <v>34.130000000000003</v>
      </c>
      <c r="F47" s="253">
        <v>40</v>
      </c>
      <c r="G47" s="131">
        <f t="shared" si="0"/>
        <v>7952</v>
      </c>
      <c r="H47" s="225">
        <f t="shared" si="1"/>
        <v>8703</v>
      </c>
      <c r="I47" s="115">
        <v>233</v>
      </c>
      <c r="J47" s="115">
        <v>255</v>
      </c>
      <c r="K47" s="547">
        <v>1</v>
      </c>
      <c r="L47" s="268">
        <f>IF(I47&gt;0,ROUND(((G47+U15+($U$47*C47))/2.5),0),"-")</f>
        <v>4239</v>
      </c>
      <c r="M47" s="269">
        <f>IF(I47&gt;0,ROUND(((H47+U37+($U$47*C47))/2.5),0),"-")</f>
        <v>4689</v>
      </c>
      <c r="N47" s="1080" t="s">
        <v>409</v>
      </c>
      <c r="O47" s="1081"/>
      <c r="P47" s="85" t="s">
        <v>37</v>
      </c>
      <c r="Q47" s="431" t="s">
        <v>500</v>
      </c>
      <c r="R47" s="430" t="s">
        <v>79</v>
      </c>
      <c r="S47" s="87">
        <v>0.05</v>
      </c>
      <c r="T47" s="84">
        <v>100</v>
      </c>
      <c r="U47" s="152">
        <f>'Эл-ты панельных ограждений - 1'!I48</f>
        <v>89</v>
      </c>
      <c r="V47" s="477"/>
      <c r="W47" s="3"/>
      <c r="X47" s="444"/>
      <c r="Y47" s="444"/>
      <c r="AA47" s="443"/>
      <c r="AB47" s="443"/>
    </row>
    <row r="48" spans="1:28" customFormat="1" ht="21.95" customHeight="1" x14ac:dyDescent="0.3">
      <c r="A48" s="1067"/>
      <c r="B48" s="70" t="s">
        <v>188</v>
      </c>
      <c r="C48" s="253">
        <v>4</v>
      </c>
      <c r="D48" s="259"/>
      <c r="E48" s="550">
        <v>36.11</v>
      </c>
      <c r="F48" s="253">
        <v>40</v>
      </c>
      <c r="G48" s="131">
        <f t="shared" si="0"/>
        <v>8414</v>
      </c>
      <c r="H48" s="225">
        <f t="shared" si="1"/>
        <v>9208</v>
      </c>
      <c r="I48" s="115">
        <v>233</v>
      </c>
      <c r="J48" s="115">
        <v>255</v>
      </c>
      <c r="K48" s="547">
        <v>1</v>
      </c>
      <c r="L48" s="268">
        <f>IF(I48&gt;0,ROUND(((G48+U16+($U$47*C48))/2.5),0),"-")</f>
        <v>4756</v>
      </c>
      <c r="M48" s="269">
        <f>IF(I48&gt;0,ROUND(((H48+U38+($U$47*C48))/2.5),0),"-")</f>
        <v>5277</v>
      </c>
      <c r="N48" s="231"/>
      <c r="O48" s="231"/>
      <c r="P48" s="231"/>
      <c r="Q48" s="232"/>
      <c r="R48" s="233"/>
      <c r="S48" s="234"/>
      <c r="T48" s="235"/>
      <c r="U48" s="439"/>
      <c r="V48" s="477"/>
      <c r="W48" s="3"/>
      <c r="X48" s="444"/>
      <c r="Y48" s="444"/>
      <c r="AA48" s="443"/>
      <c r="AB48" s="443"/>
    </row>
    <row r="49" spans="1:28" customFormat="1" ht="21.95" customHeight="1" x14ac:dyDescent="0.3">
      <c r="A49" s="1067"/>
      <c r="B49" s="70" t="s">
        <v>189</v>
      </c>
      <c r="C49" s="253">
        <v>4</v>
      </c>
      <c r="D49" s="259"/>
      <c r="E49" s="550">
        <v>38.51</v>
      </c>
      <c r="F49" s="253">
        <v>40</v>
      </c>
      <c r="G49" s="131">
        <f t="shared" si="0"/>
        <v>9332</v>
      </c>
      <c r="H49" s="225">
        <f t="shared" si="1"/>
        <v>10213</v>
      </c>
      <c r="I49" s="115">
        <v>233</v>
      </c>
      <c r="J49" s="115">
        <v>255</v>
      </c>
      <c r="K49" s="547">
        <v>1.04</v>
      </c>
      <c r="L49" s="268">
        <f>IF(I49&gt;0,ROUND(((G49+U16+($U$47*C49))/2.5),0),"-")</f>
        <v>5123</v>
      </c>
      <c r="M49" s="269">
        <f>IF(I49&gt;0,ROUND(((H49+U38+($U$47*C49))/2.5),0),"-")</f>
        <v>5679</v>
      </c>
      <c r="N49" s="231"/>
      <c r="O49" s="231"/>
      <c r="P49" s="231"/>
      <c r="Q49" s="232"/>
      <c r="R49" s="233"/>
      <c r="S49" s="234"/>
      <c r="T49" s="235"/>
      <c r="U49" s="439"/>
      <c r="V49" s="477"/>
      <c r="W49" s="3"/>
      <c r="X49" s="444"/>
      <c r="Y49" s="444"/>
      <c r="AA49" s="443"/>
      <c r="AB49" s="443"/>
    </row>
    <row r="50" spans="1:28" customFormat="1" ht="21.95" customHeight="1" x14ac:dyDescent="0.3">
      <c r="A50" s="1067"/>
      <c r="B50" s="70" t="s">
        <v>190</v>
      </c>
      <c r="C50" s="246">
        <v>4</v>
      </c>
      <c r="D50" s="260"/>
      <c r="E50" s="245">
        <v>40.9</v>
      </c>
      <c r="F50" s="246">
        <v>40</v>
      </c>
      <c r="G50" s="131">
        <f t="shared" si="0"/>
        <v>9911</v>
      </c>
      <c r="H50" s="225">
        <f t="shared" si="1"/>
        <v>10847</v>
      </c>
      <c r="I50" s="115">
        <v>233</v>
      </c>
      <c r="J50" s="115">
        <v>255</v>
      </c>
      <c r="K50" s="547">
        <v>1.04</v>
      </c>
      <c r="L50" s="268">
        <f>IF(I50&gt;0,ROUND(((G50+U18+($U$47*C50))/2.5),0),"-")</f>
        <v>5890</v>
      </c>
      <c r="M50" s="269">
        <f>IF(I50&gt;0,ROUND(((H50+U44+($U$47*C50))/2.5),0),"-")</f>
        <v>6550</v>
      </c>
      <c r="N50" s="231"/>
      <c r="O50" s="231"/>
      <c r="P50" s="231"/>
      <c r="Q50" s="232"/>
      <c r="R50" s="233"/>
      <c r="S50" s="234"/>
      <c r="T50" s="235"/>
      <c r="U50" s="439"/>
      <c r="V50" s="477"/>
      <c r="W50" s="3"/>
      <c r="X50" s="444"/>
      <c r="Y50" s="444"/>
      <c r="AA50" s="443"/>
      <c r="AB50" s="443"/>
    </row>
    <row r="51" spans="1:28" customFormat="1" ht="21.95" customHeight="1" x14ac:dyDescent="0.3">
      <c r="A51" s="1079"/>
      <c r="B51" s="71" t="s">
        <v>191</v>
      </c>
      <c r="C51" s="263">
        <v>5</v>
      </c>
      <c r="D51" s="264"/>
      <c r="E51" s="265">
        <v>45.54</v>
      </c>
      <c r="F51" s="263">
        <v>40</v>
      </c>
      <c r="G51" s="510">
        <f t="shared" si="0"/>
        <v>11035</v>
      </c>
      <c r="H51" s="236">
        <f t="shared" si="1"/>
        <v>12077</v>
      </c>
      <c r="I51" s="224">
        <v>233</v>
      </c>
      <c r="J51" s="224">
        <v>255</v>
      </c>
      <c r="K51" s="548">
        <v>1.04</v>
      </c>
      <c r="L51" s="270">
        <f>IF(I51&gt;0,ROUND(((G51+U20+($U$47*C51))/2.5),0),"-")</f>
        <v>6833</v>
      </c>
      <c r="M51" s="271">
        <f>IF(I51&gt;0,ROUND(((H51+U44+($U$47*C51))/2.5),0),"-")</f>
        <v>7077</v>
      </c>
      <c r="N51" s="231"/>
      <c r="O51" s="231"/>
      <c r="P51" s="231"/>
      <c r="Q51" s="232"/>
      <c r="R51" s="233"/>
      <c r="S51" s="234"/>
      <c r="T51" s="235"/>
      <c r="U51" s="439"/>
      <c r="V51" s="477"/>
      <c r="W51" s="3"/>
      <c r="X51" s="444"/>
      <c r="Y51" s="444"/>
      <c r="AA51" s="443"/>
      <c r="AB51" s="443"/>
    </row>
    <row r="52" spans="1:28" customFormat="1" ht="45" customHeight="1" x14ac:dyDescent="0.25">
      <c r="A52" s="620" t="s">
        <v>399</v>
      </c>
      <c r="B52" s="620"/>
      <c r="C52" s="620"/>
      <c r="D52" s="620"/>
      <c r="E52" s="620"/>
      <c r="F52" s="620"/>
      <c r="G52" s="620"/>
      <c r="H52" s="620"/>
      <c r="I52" s="620"/>
      <c r="J52" s="620"/>
      <c r="K52" s="620"/>
      <c r="L52" s="620"/>
      <c r="M52" s="620"/>
      <c r="N52" s="231"/>
      <c r="O52" s="231"/>
      <c r="P52" s="231"/>
      <c r="Q52" s="232"/>
      <c r="R52" s="233"/>
      <c r="S52" s="234"/>
      <c r="T52" s="235"/>
      <c r="V52" s="8"/>
      <c r="W52" s="3"/>
    </row>
    <row r="53" spans="1:28" customFormat="1" ht="21.95" customHeight="1" x14ac:dyDescent="0.3">
      <c r="A53" s="228" t="s">
        <v>200</v>
      </c>
      <c r="B53" s="621"/>
      <c r="C53" s="621"/>
      <c r="D53" s="621"/>
      <c r="E53" s="621"/>
      <c r="F53" s="621"/>
      <c r="G53" s="1085" t="s">
        <v>445</v>
      </c>
      <c r="H53" s="1085"/>
      <c r="I53" s="1085"/>
      <c r="J53" s="1085"/>
      <c r="K53" s="1085"/>
      <c r="L53" s="1085"/>
      <c r="M53" s="1085"/>
      <c r="N53" s="231"/>
      <c r="O53" s="231"/>
      <c r="P53" s="231"/>
      <c r="Q53" s="232"/>
      <c r="R53" s="233"/>
      <c r="S53" s="234"/>
      <c r="T53" s="235"/>
      <c r="V53" s="8"/>
      <c r="W53" s="3"/>
    </row>
    <row r="54" spans="1:28" customFormat="1" ht="20.25" customHeight="1" x14ac:dyDescent="0.3">
      <c r="A54" s="227" t="s">
        <v>402</v>
      </c>
      <c r="B54" s="46"/>
      <c r="C54" s="46"/>
      <c r="D54" s="46"/>
      <c r="E54" s="46"/>
      <c r="F54" s="229"/>
      <c r="G54" s="1085"/>
      <c r="H54" s="1085"/>
      <c r="I54" s="1085"/>
      <c r="J54" s="1085"/>
      <c r="K54" s="1085"/>
      <c r="L54" s="1085"/>
      <c r="M54" s="1085"/>
      <c r="N54" s="1083"/>
      <c r="O54" s="1083"/>
      <c r="P54" s="1083"/>
      <c r="Q54" s="1084"/>
      <c r="R54" s="1068"/>
      <c r="S54" s="1068"/>
      <c r="T54" s="1069"/>
      <c r="V54" s="8"/>
      <c r="W54" s="3"/>
    </row>
    <row r="55" spans="1:28" customFormat="1" ht="20.25" x14ac:dyDescent="0.25">
      <c r="A55" s="215" t="s">
        <v>403</v>
      </c>
      <c r="B55" s="46"/>
      <c r="C55" s="46"/>
      <c r="D55" s="46"/>
      <c r="E55" s="46"/>
      <c r="F55" s="229"/>
      <c r="G55" s="1085"/>
      <c r="H55" s="1085"/>
      <c r="I55" s="1085"/>
      <c r="J55" s="1085"/>
      <c r="K55" s="1085"/>
      <c r="L55" s="1085"/>
      <c r="M55" s="1085"/>
      <c r="N55" s="1083"/>
      <c r="O55" s="1083"/>
      <c r="P55" s="1083"/>
      <c r="Q55" s="1084"/>
      <c r="R55" s="1068"/>
      <c r="S55" s="1068"/>
      <c r="T55" s="1069"/>
      <c r="V55" s="8"/>
      <c r="W55" s="3"/>
    </row>
    <row r="56" spans="1:28" customFormat="1" ht="20.25" x14ac:dyDescent="0.25">
      <c r="A56" s="215" t="s">
        <v>404</v>
      </c>
      <c r="B56" s="46"/>
      <c r="C56" s="46"/>
      <c r="D56" s="46"/>
      <c r="E56" s="46"/>
      <c r="F56" s="1"/>
      <c r="G56" s="1085"/>
      <c r="H56" s="1085"/>
      <c r="I56" s="1085"/>
      <c r="J56" s="1085"/>
      <c r="K56" s="1085"/>
      <c r="L56" s="1085"/>
      <c r="M56" s="1085"/>
      <c r="N56" s="1083"/>
      <c r="O56" s="1083"/>
      <c r="P56" s="1083"/>
      <c r="Q56" s="1084"/>
      <c r="R56" s="1068"/>
      <c r="S56" s="1068"/>
      <c r="T56" s="1069"/>
      <c r="V56" s="8"/>
      <c r="W56" s="3"/>
    </row>
    <row r="57" spans="1:28" customFormat="1" ht="21.95" customHeight="1" x14ac:dyDescent="0.25">
      <c r="A57" s="230" t="s">
        <v>405</v>
      </c>
      <c r="B57" s="46"/>
      <c r="C57" s="46"/>
      <c r="D57" s="46"/>
      <c r="E57" s="46"/>
      <c r="F57" s="229"/>
      <c r="G57" s="1082" t="s">
        <v>549</v>
      </c>
      <c r="H57" s="1082"/>
      <c r="I57" s="1082"/>
      <c r="J57" s="1082"/>
      <c r="K57" s="1082"/>
      <c r="L57" s="1082"/>
      <c r="M57" s="1082"/>
      <c r="V57" s="8"/>
      <c r="W57" s="3"/>
    </row>
    <row r="58" spans="1:28" customFormat="1" ht="21.95" customHeight="1" x14ac:dyDescent="0.25">
      <c r="A58" s="230"/>
      <c r="B58" s="46"/>
      <c r="C58" s="46"/>
      <c r="D58" s="46"/>
      <c r="E58" s="46"/>
      <c r="F58" s="229"/>
      <c r="G58" s="1082"/>
      <c r="H58" s="1082"/>
      <c r="I58" s="1082"/>
      <c r="J58" s="1082"/>
      <c r="K58" s="1082"/>
      <c r="L58" s="1082"/>
      <c r="M58" s="1082"/>
      <c r="V58" s="8"/>
      <c r="W58" s="3"/>
    </row>
    <row r="59" spans="1:28" customFormat="1" ht="69.95" customHeight="1" x14ac:dyDescent="0.25">
      <c r="A59" s="1082" t="s">
        <v>444</v>
      </c>
      <c r="B59" s="1082"/>
      <c r="C59" s="1082"/>
      <c r="D59" s="1082"/>
      <c r="E59" s="1082"/>
      <c r="F59" s="1082"/>
      <c r="G59" s="1082"/>
      <c r="H59" s="1082"/>
      <c r="I59" s="1082"/>
      <c r="J59" s="1082"/>
      <c r="K59" s="1082"/>
      <c r="L59" s="1082"/>
      <c r="M59" s="1082"/>
      <c r="V59" s="8"/>
      <c r="W59" s="3"/>
    </row>
    <row r="60" spans="1:28" customFormat="1" ht="84.95" customHeight="1" x14ac:dyDescent="0.25">
      <c r="A60" s="51" t="s">
        <v>106</v>
      </c>
      <c r="B60" s="46"/>
      <c r="C60" s="46"/>
      <c r="D60" s="46"/>
      <c r="E60" s="46"/>
      <c r="F60" s="229"/>
      <c r="G60" s="1082"/>
      <c r="H60" s="1082"/>
      <c r="I60" s="1082"/>
      <c r="J60" s="1082"/>
      <c r="K60" s="1082"/>
      <c r="L60" s="1082"/>
      <c r="M60" s="1082"/>
      <c r="V60" s="8"/>
      <c r="W60" s="3"/>
    </row>
    <row r="61" spans="1:28" customFormat="1" ht="24.95" customHeight="1" x14ac:dyDescent="0.3">
      <c r="A61" s="801" t="s">
        <v>320</v>
      </c>
      <c r="B61" s="802"/>
      <c r="C61" s="803"/>
      <c r="D61" s="803"/>
      <c r="E61" s="803"/>
      <c r="F61" s="803"/>
      <c r="G61" s="803"/>
      <c r="H61" s="803"/>
      <c r="I61" s="803"/>
      <c r="J61" s="803"/>
      <c r="K61" s="803"/>
      <c r="L61" s="804"/>
      <c r="M61" s="1086" t="s">
        <v>596</v>
      </c>
      <c r="V61" s="8"/>
      <c r="W61" s="3"/>
    </row>
    <row r="62" spans="1:28" customFormat="1" ht="24.95" customHeight="1" x14ac:dyDescent="0.3">
      <c r="A62" s="119" t="s">
        <v>319</v>
      </c>
      <c r="B62" s="9"/>
      <c r="C62" s="9"/>
      <c r="D62" s="9"/>
      <c r="E62" s="9"/>
      <c r="F62" s="9"/>
      <c r="G62" s="9"/>
      <c r="H62" s="229"/>
      <c r="I62" s="229"/>
      <c r="J62" s="229"/>
      <c r="K62" s="229"/>
      <c r="L62" s="229"/>
      <c r="M62" s="1087"/>
      <c r="V62" s="8"/>
      <c r="W62" s="3"/>
    </row>
    <row r="63" spans="1:28" customFormat="1" ht="24.95" customHeight="1" x14ac:dyDescent="0.3">
      <c r="A63" s="119" t="s">
        <v>318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1087"/>
      <c r="V63" s="8"/>
      <c r="W63" s="3"/>
    </row>
    <row r="64" spans="1:28" customFormat="1" ht="24.95" customHeight="1" x14ac:dyDescent="0.3">
      <c r="A64" s="120" t="s">
        <v>317</v>
      </c>
      <c r="B64" s="120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087"/>
      <c r="V64" s="8"/>
      <c r="W64" s="3"/>
    </row>
    <row r="65" spans="1:23" customFormat="1" ht="24.95" customHeight="1" x14ac:dyDescent="0.3">
      <c r="A65" s="119" t="s">
        <v>470</v>
      </c>
      <c r="B65" s="800"/>
      <c r="C65" s="800"/>
      <c r="D65" s="800"/>
      <c r="E65" s="800"/>
      <c r="F65" s="800"/>
      <c r="G65" s="800"/>
      <c r="H65" s="800"/>
      <c r="I65" s="800"/>
      <c r="J65" s="800"/>
      <c r="K65" s="800"/>
      <c r="L65" s="800"/>
      <c r="M65" s="1087"/>
      <c r="V65" s="8"/>
      <c r="W65" s="3"/>
    </row>
    <row r="66" spans="1:23" customFormat="1" ht="24.95" customHeight="1" x14ac:dyDescent="0.3">
      <c r="A66" s="119" t="s">
        <v>316</v>
      </c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9"/>
      <c r="M66" s="1087"/>
      <c r="V66" s="8"/>
      <c r="W66" s="3"/>
    </row>
    <row r="67" spans="1:23" customFormat="1" ht="24.95" customHeight="1" x14ac:dyDescent="0.3">
      <c r="A67" s="119" t="s">
        <v>315</v>
      </c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9"/>
      <c r="M67" s="1087"/>
      <c r="V67" s="8"/>
      <c r="W67" s="3"/>
    </row>
    <row r="68" spans="1:23" customFormat="1" ht="24.95" customHeight="1" x14ac:dyDescent="0.25">
      <c r="A68" s="124" t="s">
        <v>6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087"/>
      <c r="V68" s="8"/>
      <c r="W68" s="3"/>
    </row>
    <row r="69" spans="1:23" customFormat="1" ht="21.95" customHeight="1" x14ac:dyDescent="0.3">
      <c r="A69" s="805"/>
      <c r="B69" s="806"/>
      <c r="C69" s="806"/>
      <c r="D69" s="806"/>
      <c r="E69" s="806"/>
      <c r="F69" s="806"/>
      <c r="G69" s="806"/>
      <c r="H69" s="806"/>
      <c r="I69" s="806"/>
      <c r="J69" s="806"/>
      <c r="K69" s="806"/>
      <c r="L69" s="807"/>
      <c r="M69" s="1088"/>
      <c r="V69" s="8"/>
      <c r="W69" s="3"/>
    </row>
    <row r="70" spans="1:23" customFormat="1" ht="21.95" customHeight="1" x14ac:dyDescent="0.3">
      <c r="A70" s="123" t="s">
        <v>631</v>
      </c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1"/>
      <c r="V70" s="8"/>
      <c r="W70" s="3"/>
    </row>
    <row r="71" spans="1:23" customFormat="1" ht="21.95" customHeight="1" x14ac:dyDescent="0.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1"/>
      <c r="V71" s="8"/>
      <c r="W71" s="3"/>
    </row>
    <row r="72" spans="1:23" customFormat="1" ht="43.5" customHeight="1" x14ac:dyDescent="0.3">
      <c r="A72" s="96" t="s">
        <v>14</v>
      </c>
      <c r="B72" s="1024">
        <v>0</v>
      </c>
      <c r="C72" s="1026"/>
      <c r="D72" s="1026"/>
      <c r="E72" s="1025"/>
      <c r="F72" s="9"/>
      <c r="G72" s="9"/>
      <c r="H72" s="9"/>
      <c r="I72" s="9"/>
      <c r="J72" s="9"/>
      <c r="K72" s="9"/>
      <c r="L72" s="9"/>
      <c r="M72" s="1"/>
      <c r="V72" s="8"/>
      <c r="W72" s="3"/>
    </row>
    <row r="73" spans="1:23" customFormat="1" ht="21.95" customHeight="1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"/>
      <c r="V73" s="8"/>
      <c r="W73" s="3"/>
    </row>
    <row r="74" spans="1:23" customFormat="1" ht="20.25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"/>
      <c r="V74" s="8"/>
      <c r="W74" s="3"/>
    </row>
    <row r="75" spans="1:23" customFormat="1" ht="21.95" customHeight="1" x14ac:dyDescent="0.3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"/>
      <c r="N75" s="75"/>
      <c r="V75" s="8"/>
      <c r="W75" s="3"/>
    </row>
    <row r="76" spans="1:23" customFormat="1" ht="21.95" customHeight="1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"/>
      <c r="V76" s="8"/>
      <c r="W76" s="3"/>
    </row>
    <row r="77" spans="1:23" customFormat="1" ht="21.95" customHeight="1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1"/>
      <c r="V77" s="8"/>
      <c r="W77" s="3"/>
    </row>
    <row r="78" spans="1:23" customFormat="1" ht="21.95" customHeight="1" x14ac:dyDescent="0.25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1"/>
      <c r="V78" s="8"/>
      <c r="W78" s="3"/>
    </row>
    <row r="79" spans="1:23" customFormat="1" ht="21.95" customHeight="1" x14ac:dyDescent="0.25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1"/>
      <c r="V79" s="8"/>
      <c r="W79" s="3"/>
    </row>
    <row r="80" spans="1:23" customFormat="1" ht="21.95" customHeight="1" x14ac:dyDescent="0.25">
      <c r="A80" s="7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1"/>
      <c r="V80" s="8"/>
      <c r="W80" s="3"/>
    </row>
    <row r="81" spans="1:23" customFormat="1" ht="21.95" customHeight="1" x14ac:dyDescent="0.25">
      <c r="A81" s="7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1"/>
      <c r="V81" s="8"/>
      <c r="W81" s="3"/>
    </row>
    <row r="82" spans="1:23" customFormat="1" ht="21.95" customHeight="1" x14ac:dyDescent="0.25">
      <c r="A82" s="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V82" s="8"/>
      <c r="W82" s="3"/>
    </row>
    <row r="83" spans="1:23" customFormat="1" ht="21.95" customHeight="1" x14ac:dyDescent="0.25">
      <c r="A83" s="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V83" s="8"/>
      <c r="W83" s="3"/>
    </row>
    <row r="84" spans="1:23" customFormat="1" ht="21.95" customHeight="1" x14ac:dyDescent="0.25">
      <c r="A84" s="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V84" s="8"/>
      <c r="W84" s="3"/>
    </row>
    <row r="85" spans="1:23" customFormat="1" ht="21.95" customHeight="1" x14ac:dyDescent="0.25">
      <c r="A85" s="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V85" s="8"/>
      <c r="W85" s="3"/>
    </row>
    <row r="86" spans="1:23" customFormat="1" ht="24" customHeight="1" x14ac:dyDescent="0.25">
      <c r="A86" s="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V86" s="8"/>
      <c r="W86" s="3"/>
    </row>
    <row r="87" spans="1:23" customFormat="1" x14ac:dyDescent="0.25">
      <c r="A87" s="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V87" s="8"/>
      <c r="W87" s="3"/>
    </row>
    <row r="88" spans="1:23" customFormat="1" x14ac:dyDescent="0.25">
      <c r="A88" s="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V88" s="8"/>
      <c r="W88" s="3"/>
    </row>
    <row r="89" spans="1:23" customForma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V89" s="8"/>
      <c r="W89" s="3"/>
    </row>
    <row r="90" spans="1:23" customForma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V90" s="8"/>
      <c r="W90" s="3"/>
    </row>
    <row r="91" spans="1:23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V91" s="8"/>
      <c r="W91" s="3"/>
    </row>
    <row r="92" spans="1:23" customFormat="1" ht="28.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V92" s="8"/>
      <c r="W92" s="3"/>
    </row>
    <row r="99" ht="32.25" customHeight="1" x14ac:dyDescent="0.25"/>
    <row r="100" ht="108.75" customHeight="1" x14ac:dyDescent="0.25"/>
    <row r="107" ht="106.5" customHeight="1" x14ac:dyDescent="0.25"/>
  </sheetData>
  <sheetProtection formatCells="0" formatColumns="0" formatRows="0" insertColumns="0" insertRows="0" insertHyperlinks="0" deleteColumns="0" deleteRows="0" sort="0" autoFilter="0" pivotTables="0"/>
  <mergeCells count="40">
    <mergeCell ref="N4:N12"/>
    <mergeCell ref="O4:O16"/>
    <mergeCell ref="N38:N46"/>
    <mergeCell ref="O39:O40"/>
    <mergeCell ref="T41:T46"/>
    <mergeCell ref="N14:N20"/>
    <mergeCell ref="O17:O20"/>
    <mergeCell ref="T17:T20"/>
    <mergeCell ref="N21:N36"/>
    <mergeCell ref="O21:O38"/>
    <mergeCell ref="T21:T38"/>
    <mergeCell ref="B72:E72"/>
    <mergeCell ref="A59:F59"/>
    <mergeCell ref="N54:P56"/>
    <mergeCell ref="Q54:Q56"/>
    <mergeCell ref="R54:R56"/>
    <mergeCell ref="G53:M56"/>
    <mergeCell ref="G57:M60"/>
    <mergeCell ref="M61:M69"/>
    <mergeCell ref="A22:A33"/>
    <mergeCell ref="A5:A18"/>
    <mergeCell ref="S54:S56"/>
    <mergeCell ref="T54:T56"/>
    <mergeCell ref="D2:G2"/>
    <mergeCell ref="N3:O3"/>
    <mergeCell ref="I4:J4"/>
    <mergeCell ref="G3:H3"/>
    <mergeCell ref="L3:M3"/>
    <mergeCell ref="F3:F4"/>
    <mergeCell ref="I3:K3"/>
    <mergeCell ref="T4:T16"/>
    <mergeCell ref="T39:T40"/>
    <mergeCell ref="O41:O46"/>
    <mergeCell ref="A37:A51"/>
    <mergeCell ref="N47:O47"/>
    <mergeCell ref="A3:A4"/>
    <mergeCell ref="B3:B4"/>
    <mergeCell ref="C3:C4"/>
    <mergeCell ref="E3:E4"/>
    <mergeCell ref="D3:D4"/>
  </mergeCells>
  <conditionalFormatting sqref="A54:A58 G69:H65536 G63:H64 H2 G1 G62 G3:H26 G33:H36 G31:H31 G29:H29 G66:H67">
    <cfRule type="cellIs" dxfId="12" priority="15" operator="equal">
      <formula>0</formula>
    </cfRule>
  </conditionalFormatting>
  <conditionalFormatting sqref="A53">
    <cfRule type="cellIs" dxfId="11" priority="14" operator="equal">
      <formula>0</formula>
    </cfRule>
  </conditionalFormatting>
  <conditionalFormatting sqref="H37:H51">
    <cfRule type="cellIs" dxfId="10" priority="13" operator="equal">
      <formula>0</formula>
    </cfRule>
  </conditionalFormatting>
  <conditionalFormatting sqref="G27:H27">
    <cfRule type="cellIs" dxfId="9" priority="7" operator="equal">
      <formula>0</formula>
    </cfRule>
  </conditionalFormatting>
  <conditionalFormatting sqref="G28:H28">
    <cfRule type="cellIs" dxfId="8" priority="6" operator="equal">
      <formula>0</formula>
    </cfRule>
  </conditionalFormatting>
  <conditionalFormatting sqref="G30:H30">
    <cfRule type="cellIs" dxfId="7" priority="5" operator="equal">
      <formula>0</formula>
    </cfRule>
  </conditionalFormatting>
  <conditionalFormatting sqref="G32:H32">
    <cfRule type="cellIs" dxfId="6" priority="2" operator="equal">
      <formula>0</formula>
    </cfRule>
  </conditionalFormatting>
  <printOptions horizontalCentered="1"/>
  <pageMargins left="0" right="0" top="0" bottom="0" header="0" footer="0"/>
  <pageSetup paperSize="9" scale="43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tabColor rgb="FFC00000"/>
    <pageSetUpPr fitToPage="1"/>
  </sheetPr>
  <dimension ref="A1:AH94"/>
  <sheetViews>
    <sheetView showGridLines="0" zoomScale="55" zoomScaleNormal="55" zoomScaleSheetLayoutView="55" zoomScalePageLayoutView="40" workbookViewId="0">
      <selection activeCell="W19" sqref="W19"/>
    </sheetView>
  </sheetViews>
  <sheetFormatPr defaultRowHeight="15" x14ac:dyDescent="0.2"/>
  <cols>
    <col min="1" max="1" width="50.7109375" style="1" customWidth="1"/>
    <col min="2" max="2" width="18.7109375" style="1" customWidth="1"/>
    <col min="3" max="3" width="14.7109375" style="1" customWidth="1"/>
    <col min="4" max="4" width="17.42578125" style="1" customWidth="1"/>
    <col min="5" max="5" width="19.7109375" style="1" customWidth="1"/>
    <col min="6" max="6" width="17.42578125" style="1" customWidth="1"/>
    <col min="7" max="8" width="16.7109375" style="1" customWidth="1"/>
    <col min="9" max="11" width="16.7109375" style="1" hidden="1" customWidth="1"/>
    <col min="12" max="13" width="29.7109375" style="1" customWidth="1"/>
    <col min="14" max="14" width="29.7109375" style="1" hidden="1" customWidth="1"/>
    <col min="15" max="15" width="27.140625" style="1" hidden="1" customWidth="1"/>
    <col min="16" max="20" width="19.5703125" style="1" hidden="1" customWidth="1"/>
    <col min="21" max="21" width="18.28515625" style="1" hidden="1" customWidth="1"/>
    <col min="22" max="22" width="18.7109375" style="3" customWidth="1"/>
    <col min="23" max="24" width="16.42578125" style="1" customWidth="1"/>
    <col min="25" max="25" width="10.28515625" style="1" bestFit="1" customWidth="1"/>
    <col min="26" max="26" width="12.85546875" style="1" bestFit="1" customWidth="1"/>
    <col min="27" max="28" width="10.42578125" style="1" customWidth="1"/>
    <col min="29" max="29" width="9.140625" style="1"/>
    <col min="30" max="31" width="11.28515625" style="3" customWidth="1"/>
    <col min="32" max="16384" width="9.140625" style="1"/>
  </cols>
  <sheetData>
    <row r="1" spans="1:34" ht="75.75" customHeight="1" x14ac:dyDescent="0.4"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</row>
    <row r="2" spans="1:34" customFormat="1" ht="33" customHeight="1" x14ac:dyDescent="0.35">
      <c r="A2" s="28"/>
      <c r="B2" s="28"/>
      <c r="C2" s="1"/>
      <c r="D2" s="950" t="s">
        <v>201</v>
      </c>
      <c r="E2" s="950"/>
      <c r="F2" s="950"/>
      <c r="G2" s="950"/>
      <c r="H2" s="188"/>
      <c r="I2" s="575"/>
      <c r="J2" s="73"/>
      <c r="K2" s="73"/>
      <c r="L2" s="121" t="s">
        <v>147</v>
      </c>
      <c r="M2" s="437">
        <v>44621</v>
      </c>
      <c r="N2" s="437"/>
      <c r="O2" s="437"/>
      <c r="V2" s="3"/>
      <c r="AD2" s="3"/>
      <c r="AE2" s="3"/>
    </row>
    <row r="3" spans="1:34" customFormat="1" ht="110.1" customHeight="1" x14ac:dyDescent="0.2">
      <c r="A3" s="1059" t="s">
        <v>83</v>
      </c>
      <c r="B3" s="1061" t="s">
        <v>199</v>
      </c>
      <c r="C3" s="1061" t="s">
        <v>97</v>
      </c>
      <c r="D3" s="1064" t="s">
        <v>181</v>
      </c>
      <c r="E3" s="1062" t="s">
        <v>359</v>
      </c>
      <c r="F3" s="1062" t="s">
        <v>99</v>
      </c>
      <c r="G3" s="1072" t="s">
        <v>435</v>
      </c>
      <c r="H3" s="1073"/>
      <c r="I3" s="1061" t="s">
        <v>21</v>
      </c>
      <c r="J3" s="1061"/>
      <c r="K3" s="1061"/>
      <c r="L3" s="1074" t="s">
        <v>178</v>
      </c>
      <c r="M3" s="1075"/>
      <c r="N3" s="630"/>
      <c r="O3" s="631"/>
      <c r="P3" s="278" t="str">
        <f>'Эл-ты панельных ограждений - 1'!D3</f>
        <v>Высота/ Ширина,м</v>
      </c>
      <c r="Q3" s="278" t="str">
        <f>'Эл-ты панельных ограждений - 1'!E3</f>
        <v>примечание, №</v>
      </c>
      <c r="R3" s="278" t="str">
        <f>'Эл-ты панельных ограждений - 1'!F3</f>
        <v>Кол-во отверстий, шт.</v>
      </c>
      <c r="S3" s="278" t="str">
        <f>'Эл-ты панельных ограждений - 1'!G3</f>
        <v>Вес, кг/шт.</v>
      </c>
      <c r="T3" s="278" t="str">
        <f>'Эл-ты панельных ограждений - 1'!H3</f>
        <v>Кол-во в упаковке, шт.</v>
      </c>
      <c r="U3" s="278" t="str">
        <f>'Эл-ты панельных ограждений - 1'!I3</f>
        <v>Розничная цена, руб/шт</v>
      </c>
      <c r="V3" s="3"/>
      <c r="AD3" s="3"/>
      <c r="AE3" s="3"/>
    </row>
    <row r="4" spans="1:34" customFormat="1" ht="27" customHeight="1" x14ac:dyDescent="0.2">
      <c r="A4" s="1060"/>
      <c r="B4" s="1061"/>
      <c r="C4" s="1061"/>
      <c r="D4" s="1065"/>
      <c r="E4" s="1063"/>
      <c r="F4" s="1063"/>
      <c r="G4" s="894" t="s">
        <v>179</v>
      </c>
      <c r="H4" s="894" t="s">
        <v>180</v>
      </c>
      <c r="I4" s="1061" t="s">
        <v>451</v>
      </c>
      <c r="J4" s="1061"/>
      <c r="K4" s="894" t="s">
        <v>452</v>
      </c>
      <c r="L4" s="897" t="s">
        <v>179</v>
      </c>
      <c r="M4" s="897" t="s">
        <v>180</v>
      </c>
      <c r="N4" s="1106" t="str">
        <f>'Эл-ты панельных ограждений - 1'!B4</f>
        <v>Столб оцинкованный
с отверстиями или резьбовыми втулками 
в профиле 62*55, 90*55 и заглушкой</v>
      </c>
      <c r="O4" s="1113" t="str">
        <f>'Эл-ты панельных ограждений - 1'!C4</f>
        <v>62*55*1,4</v>
      </c>
      <c r="P4" s="628">
        <f>'Эл-ты панельных ограждений - 1'!D4</f>
        <v>1.1000000000000001</v>
      </c>
      <c r="Q4" s="629"/>
      <c r="R4" s="629">
        <f>'Эл-ты панельных ограждений - 1'!F4</f>
        <v>2</v>
      </c>
      <c r="S4" s="628">
        <f>'Эл-ты панельных ограждений - 1'!G4</f>
        <v>2.9810000000000003</v>
      </c>
      <c r="T4" s="1113">
        <f>'Эл-ты панельных ограждений - 1'!H4</f>
        <v>96</v>
      </c>
      <c r="U4" s="627">
        <f>'Эл-ты панельных ограждений - 1'!I4</f>
        <v>933</v>
      </c>
      <c r="V4" s="3"/>
      <c r="AD4" s="3"/>
      <c r="AE4" s="3"/>
    </row>
    <row r="5" spans="1:34" customFormat="1" ht="21.95" customHeight="1" x14ac:dyDescent="0.25">
      <c r="A5" s="1116" t="s">
        <v>329</v>
      </c>
      <c r="B5" s="239" t="s">
        <v>192</v>
      </c>
      <c r="C5" s="249" t="s">
        <v>37</v>
      </c>
      <c r="D5" s="250" t="s">
        <v>286</v>
      </c>
      <c r="E5" s="242">
        <v>12.96</v>
      </c>
      <c r="F5" s="243">
        <v>50</v>
      </c>
      <c r="G5" s="116">
        <f t="shared" ref="G5:G10" si="0">IF(I5&gt;0,ROUND(I5*K5*E5*Belarus*(1-$B$52),0),"-")</f>
        <v>3261</v>
      </c>
      <c r="H5" s="226">
        <f t="shared" ref="H5:H10" si="1">IF(J5&gt;0,ROUND(J5*K5*E5*Belarus*(1-$B$52),0),"-")</f>
        <v>3569</v>
      </c>
      <c r="I5" s="117">
        <v>233</v>
      </c>
      <c r="J5" s="117">
        <v>255</v>
      </c>
      <c r="K5" s="546">
        <v>1.08</v>
      </c>
      <c r="L5" s="266">
        <f>IF(I5&gt;0,ROUND(((G5+$U6+($U$49*$R6))/2.5),0),"-")</f>
        <v>1884</v>
      </c>
      <c r="M5" s="267">
        <f>IF(J5&gt;0,ROUND(((H5+$U25+($U$49*$R25))/2.5),0),"-")</f>
        <v>2090</v>
      </c>
      <c r="N5" s="1107"/>
      <c r="O5" s="1114"/>
      <c r="P5" s="628">
        <f>'Эл-ты панельных ограждений - 1'!D5</f>
        <v>1.3</v>
      </c>
      <c r="Q5" s="629"/>
      <c r="R5" s="629">
        <f>'Эл-ты панельных ограждений - 1'!F5</f>
        <v>2</v>
      </c>
      <c r="S5" s="628">
        <f>'Эл-ты панельных ограждений - 1'!G5</f>
        <v>3.5230000000000001</v>
      </c>
      <c r="T5" s="1114"/>
      <c r="U5" s="627">
        <f>'Эл-ты панельных ограждений - 1'!I5</f>
        <v>1103</v>
      </c>
      <c r="V5" s="574"/>
      <c r="W5" s="438"/>
      <c r="X5" s="438"/>
      <c r="Y5" s="443"/>
      <c r="Z5" s="555"/>
      <c r="AA5" s="555"/>
      <c r="AB5" s="440"/>
      <c r="AD5" s="442"/>
      <c r="AE5" s="442"/>
      <c r="AG5" s="443"/>
      <c r="AH5" s="443"/>
    </row>
    <row r="6" spans="1:34" customFormat="1" ht="21.95" customHeight="1" x14ac:dyDescent="0.25">
      <c r="A6" s="1117"/>
      <c r="B6" s="70" t="s">
        <v>184</v>
      </c>
      <c r="C6" s="240" t="s">
        <v>37</v>
      </c>
      <c r="D6" s="244"/>
      <c r="E6" s="245">
        <v>15.3</v>
      </c>
      <c r="F6" s="246">
        <v>50</v>
      </c>
      <c r="G6" s="114">
        <f t="shared" si="0"/>
        <v>3850</v>
      </c>
      <c r="H6" s="225">
        <f t="shared" si="1"/>
        <v>4214</v>
      </c>
      <c r="I6" s="115">
        <v>233</v>
      </c>
      <c r="J6" s="115">
        <v>255</v>
      </c>
      <c r="K6" s="547">
        <v>1.08</v>
      </c>
      <c r="L6" s="268">
        <f>IF(I6&gt;0,ROUND(((G6+$U7+($U$49*$R7))/2.5),0),"-")</f>
        <v>2187</v>
      </c>
      <c r="M6" s="269">
        <f>IF(J6&gt;0,ROUND(((H6+$U26+($U$49*$R26))/2.5),0),"-")</f>
        <v>2427</v>
      </c>
      <c r="N6" s="1107"/>
      <c r="O6" s="1114"/>
      <c r="P6" s="628">
        <f>'Эл-ты панельных ограждений - 1'!D6</f>
        <v>1.5</v>
      </c>
      <c r="Q6" s="629"/>
      <c r="R6" s="629">
        <f>'Эл-ты панельных ограждений - 1'!F6</f>
        <v>2</v>
      </c>
      <c r="S6" s="628">
        <f>'Эл-ты панельных ограждений - 1'!G6</f>
        <v>4.0599999999999996</v>
      </c>
      <c r="T6" s="1114"/>
      <c r="U6" s="627">
        <f>'Эл-ты панельных ограждений - 1'!I6</f>
        <v>1271</v>
      </c>
      <c r="V6" s="443"/>
      <c r="W6" s="438"/>
      <c r="X6" s="509"/>
      <c r="Y6" s="443"/>
      <c r="Z6" s="555"/>
      <c r="AA6" s="555"/>
      <c r="AB6" s="440"/>
      <c r="AD6" s="442"/>
      <c r="AE6" s="442"/>
      <c r="AG6" s="443"/>
      <c r="AH6" s="443"/>
    </row>
    <row r="7" spans="1:34" customFormat="1" ht="21.95" customHeight="1" x14ac:dyDescent="0.25">
      <c r="A7" s="1117"/>
      <c r="B7" s="70" t="s">
        <v>185</v>
      </c>
      <c r="C7" s="240" t="s">
        <v>37</v>
      </c>
      <c r="D7" s="244"/>
      <c r="E7" s="245">
        <v>18.23</v>
      </c>
      <c r="F7" s="246">
        <v>50</v>
      </c>
      <c r="G7" s="114">
        <f t="shared" si="0"/>
        <v>4417</v>
      </c>
      <c r="H7" s="225">
        <f t="shared" si="1"/>
        <v>4835</v>
      </c>
      <c r="I7" s="115">
        <v>233</v>
      </c>
      <c r="J7" s="115">
        <v>255</v>
      </c>
      <c r="K7" s="547">
        <v>1.04</v>
      </c>
      <c r="L7" s="268">
        <f>IF(I7&gt;0,ROUND(((G7+$U8+($U$49*$R8))/2.5),0),"-")</f>
        <v>2483</v>
      </c>
      <c r="M7" s="269">
        <f>IF(J7&gt;0,ROUND(((H7+$U27+($U$49*$R27))/2.5),0),"-")</f>
        <v>2755</v>
      </c>
      <c r="N7" s="1107"/>
      <c r="O7" s="1114"/>
      <c r="P7" s="628">
        <f>'Эл-ты панельных ограждений - 1'!D7</f>
        <v>1.7</v>
      </c>
      <c r="Q7" s="629"/>
      <c r="R7" s="629">
        <f>'Эл-ты панельных ограждений - 1'!F7</f>
        <v>2</v>
      </c>
      <c r="S7" s="628">
        <f>'Эл-ты панельных ограждений - 1'!G7</f>
        <v>4.5999999999999996</v>
      </c>
      <c r="T7" s="1114"/>
      <c r="U7" s="627">
        <f>'Эл-ты панельных ограждений - 1'!I7</f>
        <v>1440</v>
      </c>
      <c r="V7" s="443"/>
      <c r="W7" s="438"/>
      <c r="X7" s="509"/>
      <c r="Y7" s="443"/>
      <c r="Z7" s="555"/>
      <c r="AA7" s="555"/>
      <c r="AB7" s="440"/>
      <c r="AD7" s="442"/>
      <c r="AE7" s="442"/>
      <c r="AG7" s="443"/>
      <c r="AH7" s="443"/>
    </row>
    <row r="8" spans="1:34" customFormat="1" ht="21.95" customHeight="1" x14ac:dyDescent="0.25">
      <c r="A8" s="1117"/>
      <c r="B8" s="70" t="s">
        <v>203</v>
      </c>
      <c r="C8" s="240" t="s">
        <v>37</v>
      </c>
      <c r="D8" s="244"/>
      <c r="E8" s="245">
        <v>19.989999999999998</v>
      </c>
      <c r="F8" s="246">
        <v>50</v>
      </c>
      <c r="G8" s="114">
        <f t="shared" si="0"/>
        <v>4844</v>
      </c>
      <c r="H8" s="225">
        <f t="shared" si="1"/>
        <v>5301</v>
      </c>
      <c r="I8" s="115">
        <v>233</v>
      </c>
      <c r="J8" s="115">
        <v>255</v>
      </c>
      <c r="K8" s="547">
        <v>1.04</v>
      </c>
      <c r="L8" s="268">
        <f>IF(I8&gt;0,ROUND(((G8+$U9+($U$49*$R9))/2.5),0),"-")</f>
        <v>2656</v>
      </c>
      <c r="M8" s="269">
        <f>IF(J8&gt;0,ROUND(((H8+$U29+($U$49*$R29))/2.5),0),"-")</f>
        <v>2938</v>
      </c>
      <c r="N8" s="1107"/>
      <c r="O8" s="1114"/>
      <c r="P8" s="628">
        <f>'Эл-ты панельных ограждений - 1'!D8</f>
        <v>1.9</v>
      </c>
      <c r="Q8" s="629"/>
      <c r="R8" s="629">
        <f>'Эл-ты панельных ограждений - 1'!F8</f>
        <v>2</v>
      </c>
      <c r="S8" s="628">
        <f>'Эл-ты панельных ограждений - 1'!G8</f>
        <v>5.149</v>
      </c>
      <c r="T8" s="1114"/>
      <c r="U8" s="627">
        <f>'Эл-ты панельных ограждений - 1'!I8</f>
        <v>1612</v>
      </c>
      <c r="V8" s="443"/>
      <c r="W8" s="438"/>
      <c r="X8" s="509"/>
      <c r="Y8" s="443"/>
      <c r="Z8" s="555"/>
      <c r="AA8" s="555"/>
      <c r="AB8" s="440"/>
      <c r="AD8" s="442"/>
      <c r="AE8" s="442"/>
      <c r="AG8" s="443"/>
      <c r="AH8" s="443"/>
    </row>
    <row r="9" spans="1:34" customFormat="1" ht="21.95" customHeight="1" x14ac:dyDescent="0.25">
      <c r="A9" s="1117"/>
      <c r="B9" s="177" t="s">
        <v>204</v>
      </c>
      <c r="C9" s="240" t="s">
        <v>37</v>
      </c>
      <c r="D9" s="244"/>
      <c r="E9" s="245">
        <v>22.33</v>
      </c>
      <c r="F9" s="246">
        <v>50</v>
      </c>
      <c r="G9" s="114">
        <f t="shared" si="0"/>
        <v>5203</v>
      </c>
      <c r="H9" s="225">
        <f t="shared" si="1"/>
        <v>5694</v>
      </c>
      <c r="I9" s="115">
        <v>233</v>
      </c>
      <c r="J9" s="115">
        <v>255</v>
      </c>
      <c r="K9" s="547">
        <v>1</v>
      </c>
      <c r="L9" s="268">
        <f>IF(I9&gt;0,ROUND(((G9+$U10+($U$49*$R10))/2.5),0),"-")</f>
        <v>2862</v>
      </c>
      <c r="M9" s="269">
        <f>IF(J9&gt;0,ROUND(((H9+$U30+($U$49*$R30))/2.5),0),"-")</f>
        <v>3169</v>
      </c>
      <c r="N9" s="1107"/>
      <c r="O9" s="1114"/>
      <c r="P9" s="628">
        <f>'Эл-ты панельных ограждений - 1'!D9</f>
        <v>2</v>
      </c>
      <c r="Q9" s="629"/>
      <c r="R9" s="629">
        <f>'Эл-ты панельных ограждений - 1'!F9</f>
        <v>3</v>
      </c>
      <c r="S9" s="628">
        <f>'Эл-ты панельных ограждений - 1'!G9</f>
        <v>5.42</v>
      </c>
      <c r="T9" s="1114"/>
      <c r="U9" s="627">
        <f>'Эл-ты панельных ограждений - 1'!I9</f>
        <v>1528</v>
      </c>
      <c r="V9" s="443"/>
      <c r="W9" s="438"/>
      <c r="X9" s="509"/>
      <c r="Y9" s="443"/>
      <c r="Z9" s="555"/>
      <c r="AA9" s="555"/>
      <c r="AB9" s="440"/>
      <c r="AD9" s="442"/>
      <c r="AE9" s="442"/>
      <c r="AG9" s="443"/>
      <c r="AH9" s="443"/>
    </row>
    <row r="10" spans="1:34" customFormat="1" ht="21.95" customHeight="1" x14ac:dyDescent="0.25">
      <c r="A10" s="1117"/>
      <c r="B10" s="177" t="s">
        <v>196</v>
      </c>
      <c r="C10" s="240" t="s">
        <v>37</v>
      </c>
      <c r="D10" s="244" t="s">
        <v>286</v>
      </c>
      <c r="E10" s="245">
        <v>24.68</v>
      </c>
      <c r="F10" s="246">
        <v>40</v>
      </c>
      <c r="G10" s="114">
        <f t="shared" si="0"/>
        <v>5750</v>
      </c>
      <c r="H10" s="225">
        <f t="shared" si="1"/>
        <v>6293</v>
      </c>
      <c r="I10" s="115">
        <v>233</v>
      </c>
      <c r="J10" s="115">
        <v>255</v>
      </c>
      <c r="K10" s="547">
        <v>1</v>
      </c>
      <c r="L10" s="268">
        <f>IF(I10&gt;0,ROUND(((G10+$U13+($U$49*$R13))/2.5),0),"-")</f>
        <v>3242</v>
      </c>
      <c r="M10" s="269">
        <f>IF(J10&gt;0,ROUND(((H10+$U34+($U$49*$R34))/2.5),0),"-")</f>
        <v>3584</v>
      </c>
      <c r="N10" s="1107"/>
      <c r="O10" s="1114"/>
      <c r="P10" s="628">
        <f>'Эл-ты панельных ограждений - 1'!D10</f>
        <v>2.2000000000000002</v>
      </c>
      <c r="Q10" s="629"/>
      <c r="R10" s="629">
        <f>'Эл-ты панельных ограждений - 1'!F10</f>
        <v>3</v>
      </c>
      <c r="S10" s="628">
        <f>'Эл-ты панельных ограждений - 1'!G10</f>
        <v>5.98</v>
      </c>
      <c r="T10" s="1114"/>
      <c r="U10" s="627">
        <f>'Эл-ты панельных ограждений - 1'!I10</f>
        <v>1686</v>
      </c>
      <c r="V10" s="443"/>
      <c r="W10" s="438"/>
      <c r="X10" s="509"/>
      <c r="Y10" s="443"/>
      <c r="Z10" s="555"/>
      <c r="AA10" s="555"/>
      <c r="AB10" s="440"/>
      <c r="AD10" s="442"/>
      <c r="AE10" s="442"/>
      <c r="AG10" s="443"/>
      <c r="AH10" s="443"/>
    </row>
    <row r="11" spans="1:34" customFormat="1" ht="21.95" customHeight="1" x14ac:dyDescent="0.25">
      <c r="A11" s="1117"/>
      <c r="B11" s="177" t="s">
        <v>187</v>
      </c>
      <c r="C11" s="240" t="s">
        <v>37</v>
      </c>
      <c r="D11" s="244"/>
      <c r="E11" s="245">
        <v>27.9</v>
      </c>
      <c r="F11" s="246">
        <v>40</v>
      </c>
      <c r="G11" s="114">
        <f t="shared" ref="G11:G30" si="2">IF(I11&gt;0,ROUND(I11*K11*E11*Belarus*(1-$B$52),0),"-")</f>
        <v>6501</v>
      </c>
      <c r="H11" s="225">
        <f t="shared" ref="H11:H30" si="3">IF(J11&gt;0,ROUND(J11*K11*E11*Belarus*(1-$B$52),0),"-")</f>
        <v>7115</v>
      </c>
      <c r="I11" s="115">
        <v>233</v>
      </c>
      <c r="J11" s="115">
        <v>255</v>
      </c>
      <c r="K11" s="547">
        <v>1</v>
      </c>
      <c r="L11" s="268">
        <f>IF(I11&gt;0,ROUND(((G11+$U15+($U$49*$R15))/2.5),0),"-")</f>
        <v>3694</v>
      </c>
      <c r="M11" s="269">
        <f>IF(J11&gt;0,ROUND(((H11+$U37+($U$49*$R37))/2.5),0),"-")</f>
        <v>4089</v>
      </c>
      <c r="N11" s="1107"/>
      <c r="O11" s="1114"/>
      <c r="P11" s="628">
        <f>'Эл-ты панельных ограждений - 1'!D11</f>
        <v>2.4</v>
      </c>
      <c r="Q11" s="629"/>
      <c r="R11" s="629">
        <f>'Эл-ты панельных ограждений - 1'!F11</f>
        <v>3</v>
      </c>
      <c r="S11" s="628">
        <f>'Эл-ты панельных ограждений - 1'!G11</f>
        <v>6.5039999999999996</v>
      </c>
      <c r="T11" s="1114"/>
      <c r="U11" s="627">
        <f>'Эл-ты панельных ограждений - 1'!I11</f>
        <v>1834</v>
      </c>
      <c r="V11" s="443"/>
      <c r="W11" s="438"/>
      <c r="X11" s="509"/>
      <c r="Y11" s="443"/>
      <c r="Z11" s="555"/>
      <c r="AA11" s="555"/>
      <c r="AB11" s="440"/>
      <c r="AD11" s="442"/>
      <c r="AE11" s="442"/>
      <c r="AG11" s="443"/>
      <c r="AH11" s="443"/>
    </row>
    <row r="12" spans="1:34" customFormat="1" ht="21.95" customHeight="1" x14ac:dyDescent="0.25">
      <c r="A12" s="1117"/>
      <c r="B12" s="177" t="s">
        <v>198</v>
      </c>
      <c r="C12" s="240" t="s">
        <v>37</v>
      </c>
      <c r="D12" s="244" t="s">
        <v>289</v>
      </c>
      <c r="E12" s="245">
        <v>29.37</v>
      </c>
      <c r="F12" s="246">
        <v>40</v>
      </c>
      <c r="G12" s="114">
        <f t="shared" si="2"/>
        <v>6843</v>
      </c>
      <c r="H12" s="225">
        <f t="shared" si="3"/>
        <v>7489</v>
      </c>
      <c r="I12" s="115">
        <v>233</v>
      </c>
      <c r="J12" s="115">
        <v>255</v>
      </c>
      <c r="K12" s="547">
        <v>1</v>
      </c>
      <c r="L12" s="268">
        <f>IF(I12&gt;0,ROUND(((G12+$U15+($U$49*$R15))/2.5),0),"-")</f>
        <v>3831</v>
      </c>
      <c r="M12" s="269">
        <f>IF(J12&gt;0,ROUND(((H12+$U37+($U$49*$R37))/2.5),0),"-")</f>
        <v>4239</v>
      </c>
      <c r="N12" s="1107"/>
      <c r="O12" s="1114"/>
      <c r="P12" s="628">
        <f>'Эл-ты панельных ограждений - 1'!D12</f>
        <v>2.5</v>
      </c>
      <c r="Q12" s="629"/>
      <c r="R12" s="629">
        <f>'Эл-ты панельных ограждений - 1'!F12</f>
        <v>4</v>
      </c>
      <c r="S12" s="628">
        <f>'Эл-ты панельных ограждений - 1'!G12</f>
        <v>6.79</v>
      </c>
      <c r="T12" s="1114"/>
      <c r="U12" s="627">
        <f>'Эл-ты панельных ограждений - 1'!I12</f>
        <v>1915</v>
      </c>
      <c r="V12" s="443"/>
      <c r="W12" s="438"/>
      <c r="X12" s="509"/>
      <c r="Y12" s="443"/>
      <c r="Z12" s="555"/>
      <c r="AA12" s="555"/>
      <c r="AB12" s="440"/>
      <c r="AD12" s="442"/>
      <c r="AE12" s="442"/>
      <c r="AG12" s="443"/>
      <c r="AH12" s="443"/>
    </row>
    <row r="13" spans="1:34" customFormat="1" ht="21.95" customHeight="1" x14ac:dyDescent="0.25">
      <c r="A13" s="1117"/>
      <c r="B13" s="177" t="s">
        <v>188</v>
      </c>
      <c r="C13" s="240" t="s">
        <v>37</v>
      </c>
      <c r="D13" s="244"/>
      <c r="E13" s="245">
        <v>30.32</v>
      </c>
      <c r="F13" s="246">
        <v>40</v>
      </c>
      <c r="G13" s="114">
        <f t="shared" si="2"/>
        <v>7065</v>
      </c>
      <c r="H13" s="225">
        <f t="shared" si="3"/>
        <v>7732</v>
      </c>
      <c r="I13" s="115">
        <v>233</v>
      </c>
      <c r="J13" s="115">
        <v>255</v>
      </c>
      <c r="K13" s="547">
        <v>1</v>
      </c>
      <c r="L13" s="268">
        <f>IF(I13&gt;0,ROUND(((G13+$U16+($U$49*$R16))/2.5),0),"-")</f>
        <v>4287</v>
      </c>
      <c r="M13" s="269">
        <f>IF(J13&gt;0,ROUND(((H13+$U38+($U$49*$R38))/2.5),0),"-")</f>
        <v>4758</v>
      </c>
      <c r="N13" s="1107"/>
      <c r="O13" s="1114"/>
      <c r="P13" s="628">
        <f>'Эл-ты панельных ограждений - 1'!D13</f>
        <v>2.5</v>
      </c>
      <c r="Q13" s="629" t="str">
        <f>'Эл-ты панельных ограждений - 1'!E13</f>
        <v>№ 1</v>
      </c>
      <c r="R13" s="629">
        <f>'Эл-ты панельных ограждений - 1'!F13</f>
        <v>5</v>
      </c>
      <c r="S13" s="628">
        <f>'Эл-ты панельных ограждений - 1'!G13</f>
        <v>6.77</v>
      </c>
      <c r="T13" s="1114"/>
      <c r="U13" s="627">
        <f>'Эл-ты панельных ограждений - 1'!I13</f>
        <v>1909</v>
      </c>
      <c r="V13" s="3"/>
      <c r="W13" s="438"/>
      <c r="X13" s="509"/>
      <c r="Y13" s="443"/>
      <c r="Z13" s="555"/>
      <c r="AA13" s="555"/>
      <c r="AB13" s="440"/>
      <c r="AD13" s="442"/>
      <c r="AE13" s="442"/>
      <c r="AG13" s="443"/>
      <c r="AH13" s="443"/>
    </row>
    <row r="14" spans="1:34" customFormat="1" ht="21.95" customHeight="1" x14ac:dyDescent="0.25">
      <c r="A14" s="1117"/>
      <c r="B14" s="177" t="s">
        <v>189</v>
      </c>
      <c r="C14" s="247" t="s">
        <v>37</v>
      </c>
      <c r="D14" s="248"/>
      <c r="E14" s="245">
        <v>32.479999999999997</v>
      </c>
      <c r="F14" s="246">
        <v>40</v>
      </c>
      <c r="G14" s="114">
        <f t="shared" si="2"/>
        <v>7871</v>
      </c>
      <c r="H14" s="225">
        <f t="shared" si="3"/>
        <v>8614</v>
      </c>
      <c r="I14" s="115">
        <v>233</v>
      </c>
      <c r="J14" s="115">
        <v>255</v>
      </c>
      <c r="K14" s="547">
        <v>1.04</v>
      </c>
      <c r="L14" s="268">
        <f>IF(I14&gt;0,ROUND(((G14+$U16+($U$49*$R16))/2.5),0),"-")</f>
        <v>4610</v>
      </c>
      <c r="M14" s="269">
        <f>IF(J14&gt;0,ROUND(((H14+$U38+($U$49*$R38))/2.5),0),"-")</f>
        <v>5110</v>
      </c>
      <c r="N14" s="1107"/>
      <c r="O14" s="1114"/>
      <c r="P14" s="628">
        <f>'Эл-ты панельных ограждений - 1'!D14</f>
        <v>3</v>
      </c>
      <c r="Q14" s="629"/>
      <c r="R14" s="629">
        <f>'Эл-ты панельных ограждений - 1'!F14</f>
        <v>4</v>
      </c>
      <c r="S14" s="628">
        <f>'Эл-ты панельных ограждений - 1'!G14</f>
        <v>8.1199999999999992</v>
      </c>
      <c r="T14" s="1114"/>
      <c r="U14" s="627">
        <f>'Эл-ты панельных ограждений - 1'!I14</f>
        <v>2290</v>
      </c>
      <c r="V14" s="3"/>
      <c r="W14" s="438"/>
      <c r="X14" s="509"/>
      <c r="Y14" s="443"/>
      <c r="Z14" s="555"/>
      <c r="AA14" s="555"/>
      <c r="AB14" s="440"/>
      <c r="AD14" s="442"/>
      <c r="AE14" s="442"/>
      <c r="AG14" s="443"/>
      <c r="AH14" s="443"/>
    </row>
    <row r="15" spans="1:34" customFormat="1" ht="21.95" customHeight="1" x14ac:dyDescent="0.25">
      <c r="A15" s="1117"/>
      <c r="B15" s="177" t="s">
        <v>190</v>
      </c>
      <c r="C15" s="247" t="s">
        <v>37</v>
      </c>
      <c r="D15" s="248"/>
      <c r="E15" s="245">
        <v>34.799999999999997</v>
      </c>
      <c r="F15" s="246">
        <v>40</v>
      </c>
      <c r="G15" s="114">
        <f t="shared" si="2"/>
        <v>8433</v>
      </c>
      <c r="H15" s="225">
        <f t="shared" si="3"/>
        <v>9229</v>
      </c>
      <c r="I15" s="115">
        <v>233</v>
      </c>
      <c r="J15" s="115">
        <v>255</v>
      </c>
      <c r="K15" s="547">
        <v>1.04</v>
      </c>
      <c r="L15" s="268">
        <f>IF(I15&gt;0,ROUND(((G15+$U16+($U$49*$R16))/2.5),0),"-")</f>
        <v>4834</v>
      </c>
      <c r="M15" s="269">
        <f>IF(J15&gt;0,ROUND(((H15+$U38+($U$49*$R38))/2.5),0),"-")</f>
        <v>5356</v>
      </c>
      <c r="N15" s="1107"/>
      <c r="O15" s="1114"/>
      <c r="P15" s="628">
        <f>'Эл-ты панельных ограждений - 1'!D15</f>
        <v>3</v>
      </c>
      <c r="Q15" s="629" t="str">
        <f>'Эл-ты панельных ограждений - 1'!E15</f>
        <v>№ 1</v>
      </c>
      <c r="R15" s="629">
        <f>'Эл-ты панельных ограждений - 1'!F15</f>
        <v>5</v>
      </c>
      <c r="S15" s="628">
        <f>'Эл-ты панельных ограждений - 1'!G15</f>
        <v>8.1199999999999992</v>
      </c>
      <c r="T15" s="1114"/>
      <c r="U15" s="627">
        <f>'Эл-ты панельных ограждений - 1'!I15</f>
        <v>2290</v>
      </c>
      <c r="V15" s="3"/>
      <c r="W15" s="438"/>
      <c r="X15" s="509"/>
      <c r="Y15" s="443"/>
      <c r="Z15" s="555"/>
      <c r="AA15" s="555"/>
      <c r="AB15" s="440"/>
      <c r="AD15" s="442"/>
      <c r="AE15" s="442"/>
      <c r="AG15" s="443"/>
      <c r="AH15" s="443"/>
    </row>
    <row r="16" spans="1:34" customFormat="1" ht="21.95" customHeight="1" x14ac:dyDescent="0.25">
      <c r="A16" s="636"/>
      <c r="B16" s="177" t="s">
        <v>205</v>
      </c>
      <c r="C16" s="247" t="s">
        <v>37</v>
      </c>
      <c r="D16" s="248"/>
      <c r="E16" s="245">
        <v>39.450000000000003</v>
      </c>
      <c r="F16" s="246">
        <v>35</v>
      </c>
      <c r="G16" s="114">
        <f t="shared" si="2"/>
        <v>9560</v>
      </c>
      <c r="H16" s="225">
        <f t="shared" si="3"/>
        <v>10462</v>
      </c>
      <c r="I16" s="115">
        <v>233</v>
      </c>
      <c r="J16" s="115">
        <v>255</v>
      </c>
      <c r="K16" s="547">
        <v>1.04</v>
      </c>
      <c r="L16" s="268">
        <f>IF(I16&gt;0,ROUND(((G16+$U16+($U$49*$R16))/2.5),0),"-")</f>
        <v>5285</v>
      </c>
      <c r="M16" s="269">
        <f>IF(J16&gt;0,ROUND(((H16+$U38+($U$49*$R38))/2.5),0),"-")</f>
        <v>5850</v>
      </c>
      <c r="N16" s="1107"/>
      <c r="O16" s="1115"/>
      <c r="P16" s="628">
        <f>'Эл-ты панельных ограждений - 1'!D16</f>
        <v>4</v>
      </c>
      <c r="Q16" s="629"/>
      <c r="R16" s="629">
        <f>'Эл-ты панельных ограждений - 1'!F16</f>
        <v>6</v>
      </c>
      <c r="S16" s="628">
        <f>'Эл-ты панельных ограждений - 1'!G16</f>
        <v>11.06</v>
      </c>
      <c r="T16" s="1115"/>
      <c r="U16" s="627">
        <f>'Эл-ты панельных ограждений - 1'!I16</f>
        <v>3119</v>
      </c>
      <c r="V16" s="3"/>
      <c r="W16" s="438"/>
      <c r="X16" s="509"/>
      <c r="Y16" s="443"/>
      <c r="Z16" s="555"/>
      <c r="AA16" s="555"/>
      <c r="AB16" s="440"/>
      <c r="AD16" s="442"/>
      <c r="AE16" s="442"/>
      <c r="AG16" s="443"/>
      <c r="AH16" s="443"/>
    </row>
    <row r="17" spans="1:34" customFormat="1" ht="21.95" customHeight="1" x14ac:dyDescent="0.25">
      <c r="A17" s="637"/>
      <c r="B17" s="176" t="s">
        <v>206</v>
      </c>
      <c r="C17" s="272" t="s">
        <v>37</v>
      </c>
      <c r="D17" s="273"/>
      <c r="E17" s="256">
        <v>41.77</v>
      </c>
      <c r="F17" s="257">
        <v>35</v>
      </c>
      <c r="G17" s="223">
        <f t="shared" si="2"/>
        <v>10122</v>
      </c>
      <c r="H17" s="236">
        <f t="shared" si="3"/>
        <v>11077</v>
      </c>
      <c r="I17" s="224">
        <v>233</v>
      </c>
      <c r="J17" s="224">
        <v>255</v>
      </c>
      <c r="K17" s="548">
        <v>1.04</v>
      </c>
      <c r="L17" s="270">
        <f>IF(I17&gt;0,ROUND(((G17+$U20+($U$49*$R20))/2.5),0),"-")</f>
        <v>6574</v>
      </c>
      <c r="M17" s="271">
        <f>IF(J17&gt;0,ROUND(((H17+$U48+($U$49*$R48))/2.5),0),"-")</f>
        <v>7316</v>
      </c>
      <c r="N17" s="1107"/>
      <c r="O17" s="1113" t="str">
        <f>'Эл-ты панельных ограждений - 1'!C17</f>
        <v>90*55*1,6</v>
      </c>
      <c r="P17" s="628">
        <f>'Эл-ты панельных ограждений - 1'!D17</f>
        <v>4</v>
      </c>
      <c r="Q17" s="629"/>
      <c r="R17" s="629">
        <v>6</v>
      </c>
      <c r="S17" s="628">
        <f>'Эл-ты панельных ограждений - 1'!G17</f>
        <v>15.53</v>
      </c>
      <c r="T17" s="1113">
        <f>'Эл-ты панельных ограждений - 1'!H17</f>
        <v>64</v>
      </c>
      <c r="U17" s="627">
        <f>'Эл-ты панельных ограждений - 1'!I17</f>
        <v>4379</v>
      </c>
      <c r="V17" s="3"/>
      <c r="W17" s="438"/>
      <c r="X17" s="509"/>
      <c r="Y17" s="443"/>
      <c r="Z17" s="555"/>
      <c r="AA17" s="555"/>
      <c r="AB17" s="440"/>
      <c r="AD17" s="442"/>
      <c r="AE17" s="442"/>
      <c r="AG17" s="443"/>
      <c r="AH17" s="443"/>
    </row>
    <row r="18" spans="1:34" customFormat="1" ht="21.95" customHeight="1" x14ac:dyDescent="0.25">
      <c r="A18" s="1116" t="s">
        <v>330</v>
      </c>
      <c r="B18" s="239" t="s">
        <v>192</v>
      </c>
      <c r="C18" s="249" t="s">
        <v>37</v>
      </c>
      <c r="D18" s="250"/>
      <c r="E18" s="242">
        <v>21.68</v>
      </c>
      <c r="F18" s="243">
        <v>50</v>
      </c>
      <c r="G18" s="116">
        <f t="shared" si="2"/>
        <v>5456</v>
      </c>
      <c r="H18" s="226">
        <f t="shared" si="3"/>
        <v>5971</v>
      </c>
      <c r="I18" s="117">
        <v>233</v>
      </c>
      <c r="J18" s="117">
        <v>255</v>
      </c>
      <c r="K18" s="546">
        <v>1.08</v>
      </c>
      <c r="L18" s="266">
        <f>IF(I18&gt;0,ROUND(((G18+U6+($U$49*R6))/2.5),0),"-")</f>
        <v>2762</v>
      </c>
      <c r="M18" s="267">
        <f>IF(I18&gt;0,ROUND(((H18+U25+($U$49*R25))/2.5),0),"-")</f>
        <v>3051</v>
      </c>
      <c r="N18" s="1107"/>
      <c r="O18" s="1114"/>
      <c r="P18" s="628">
        <f>'Эл-ты панельных ограждений - 1'!D18</f>
        <v>4</v>
      </c>
      <c r="Q18" s="629"/>
      <c r="R18" s="629">
        <v>6</v>
      </c>
      <c r="S18" s="628">
        <f>'Эл-ты панельных ограждений - 1'!G18</f>
        <v>15.53</v>
      </c>
      <c r="T18" s="1114"/>
      <c r="U18" s="627">
        <f>'Эл-ты панельных ограждений - 1'!I18</f>
        <v>4457</v>
      </c>
      <c r="V18" s="3"/>
      <c r="W18" s="438"/>
      <c r="X18" s="438"/>
      <c r="Y18" s="443"/>
      <c r="Z18" s="555"/>
      <c r="AA18" s="555"/>
      <c r="AB18" s="440"/>
      <c r="AD18" s="442"/>
      <c r="AE18" s="442"/>
      <c r="AG18" s="443"/>
      <c r="AH18" s="443"/>
    </row>
    <row r="19" spans="1:34" customFormat="1" ht="21.95" customHeight="1" x14ac:dyDescent="0.25">
      <c r="A19" s="1117"/>
      <c r="B19" s="70" t="s">
        <v>184</v>
      </c>
      <c r="C19" s="240" t="s">
        <v>37</v>
      </c>
      <c r="D19" s="244"/>
      <c r="E19" s="245">
        <v>25.56</v>
      </c>
      <c r="F19" s="246">
        <v>40</v>
      </c>
      <c r="G19" s="114">
        <f t="shared" si="2"/>
        <v>6432</v>
      </c>
      <c r="H19" s="225">
        <f t="shared" si="3"/>
        <v>7039</v>
      </c>
      <c r="I19" s="115">
        <v>233</v>
      </c>
      <c r="J19" s="115">
        <v>255</v>
      </c>
      <c r="K19" s="547">
        <v>1.08</v>
      </c>
      <c r="L19" s="268">
        <f>IF(I19&gt;0,ROUND(((G19+U7+($U$49*R7))/2.5),0),"-")</f>
        <v>3220</v>
      </c>
      <c r="M19" s="269">
        <f>IF(I19&gt;0,ROUND(((H19+U26+($U$49*R26))/2.5),0),"-")</f>
        <v>3557</v>
      </c>
      <c r="N19" s="1107"/>
      <c r="O19" s="1114"/>
      <c r="P19" s="628">
        <f>'Эл-ты панельных ограждений - 1'!D19</f>
        <v>5</v>
      </c>
      <c r="Q19" s="629"/>
      <c r="R19" s="629">
        <v>8</v>
      </c>
      <c r="S19" s="628">
        <f>'Эл-ты панельных ограждений - 1'!G19</f>
        <v>19.52</v>
      </c>
      <c r="T19" s="1114"/>
      <c r="U19" s="627">
        <f>'Эл-ты панельных ограждений - 1'!I19</f>
        <v>5505</v>
      </c>
      <c r="V19" s="443"/>
      <c r="W19" s="438"/>
      <c r="X19" s="509"/>
      <c r="Y19" s="443"/>
      <c r="Z19" s="555"/>
      <c r="AA19" s="555"/>
      <c r="AB19" s="440"/>
      <c r="AD19" s="442"/>
      <c r="AE19" s="442"/>
      <c r="AG19" s="443"/>
      <c r="AH19" s="443"/>
    </row>
    <row r="20" spans="1:34" customFormat="1" ht="21.95" customHeight="1" x14ac:dyDescent="0.25">
      <c r="A20" s="1117"/>
      <c r="B20" s="70" t="s">
        <v>185</v>
      </c>
      <c r="C20" s="240" t="s">
        <v>37</v>
      </c>
      <c r="D20" s="244"/>
      <c r="E20" s="245">
        <v>30.4</v>
      </c>
      <c r="F20" s="246">
        <v>40</v>
      </c>
      <c r="G20" s="114">
        <f t="shared" si="2"/>
        <v>7367</v>
      </c>
      <c r="H20" s="225">
        <f t="shared" si="3"/>
        <v>8062</v>
      </c>
      <c r="I20" s="115">
        <v>233</v>
      </c>
      <c r="J20" s="115">
        <v>255</v>
      </c>
      <c r="K20" s="547">
        <v>1.04</v>
      </c>
      <c r="L20" s="268">
        <f>IF(I20&gt;0,ROUND(((G20+U8+($U$49*R8))/2.5),0),"-")</f>
        <v>3663</v>
      </c>
      <c r="M20" s="269">
        <f>IF(I20&gt;0,ROUND(((H20+U27+($U$49*R27))/2.5),0),"-")</f>
        <v>4046</v>
      </c>
      <c r="N20" s="1108"/>
      <c r="O20" s="1115"/>
      <c r="P20" s="628">
        <f>'Эл-ты панельных ограждений - 1'!D20</f>
        <v>5</v>
      </c>
      <c r="Q20" s="629"/>
      <c r="R20" s="629">
        <v>8</v>
      </c>
      <c r="S20" s="628">
        <f>'Эл-ты панельных ограждений - 1'!G20</f>
        <v>19.52</v>
      </c>
      <c r="T20" s="1115"/>
      <c r="U20" s="627">
        <f>'Эл-ты панельных ограждений - 1'!I20</f>
        <v>5602</v>
      </c>
      <c r="V20" s="443"/>
      <c r="W20" s="438"/>
      <c r="X20" s="509"/>
      <c r="Y20" s="443"/>
      <c r="Z20" s="555"/>
      <c r="AA20" s="555"/>
      <c r="AB20" s="440"/>
      <c r="AD20" s="442"/>
      <c r="AE20" s="442"/>
      <c r="AG20" s="443"/>
      <c r="AH20" s="443"/>
    </row>
    <row r="21" spans="1:34" customFormat="1" ht="21.95" customHeight="1" x14ac:dyDescent="0.25">
      <c r="A21" s="1117"/>
      <c r="B21" s="70" t="s">
        <v>203</v>
      </c>
      <c r="C21" s="240" t="s">
        <v>37</v>
      </c>
      <c r="D21" s="244"/>
      <c r="E21" s="245">
        <v>33.33</v>
      </c>
      <c r="F21" s="246">
        <v>40</v>
      </c>
      <c r="G21" s="114">
        <f t="shared" si="2"/>
        <v>8077</v>
      </c>
      <c r="H21" s="225">
        <f t="shared" si="3"/>
        <v>8839</v>
      </c>
      <c r="I21" s="115">
        <v>233</v>
      </c>
      <c r="J21" s="115">
        <v>255</v>
      </c>
      <c r="K21" s="547">
        <v>1.04</v>
      </c>
      <c r="L21" s="268">
        <f>IF(I21&gt;0,ROUND(((G21+U9+($U$49*R9))/2.5),0),"-")</f>
        <v>3949</v>
      </c>
      <c r="M21" s="269">
        <f>IF(I21&gt;0,ROUND(((H21+U29+($U$49*R29))/2.5),0),"-")</f>
        <v>4354</v>
      </c>
      <c r="N21" s="1106" t="str">
        <f>'Эл-ты панельных ограждений - 1'!B21</f>
        <v>Столб оцинкованный с полимерным покрытием 
с отверстиями или резьбовыми втулками 
в профиле 62*55, 90*55 и 80*80 и заглушкой</v>
      </c>
      <c r="O21" s="1113" t="str">
        <f>'Эл-ты панельных ограждений - 1'!C21</f>
        <v>62*55*1,4</v>
      </c>
      <c r="P21" s="628">
        <f>'Эл-ты панельных ограждений - 1'!D21</f>
        <v>1</v>
      </c>
      <c r="Q21" s="629"/>
      <c r="R21" s="629" t="str">
        <f>'Эл-ты панельных ограждений - 1'!F21</f>
        <v>-</v>
      </c>
      <c r="S21" s="628">
        <f>'Эл-ты панельных ограждений - 1'!G21</f>
        <v>2.71</v>
      </c>
      <c r="T21" s="1113">
        <f>'Эл-ты панельных ограждений - 1'!H21</f>
        <v>96</v>
      </c>
      <c r="U21" s="627">
        <f>'Эл-ты панельных ограждений - 1'!I21</f>
        <v>972</v>
      </c>
      <c r="V21" s="443"/>
      <c r="W21" s="438"/>
      <c r="X21" s="509"/>
      <c r="Y21" s="443"/>
      <c r="Z21" s="555"/>
      <c r="AA21" s="555"/>
      <c r="AB21" s="440"/>
      <c r="AD21" s="442"/>
      <c r="AE21" s="442"/>
      <c r="AG21" s="443"/>
      <c r="AH21" s="443"/>
    </row>
    <row r="22" spans="1:34" customFormat="1" ht="21.95" customHeight="1" x14ac:dyDescent="0.25">
      <c r="A22" s="1117"/>
      <c r="B22" s="177" t="s">
        <v>204</v>
      </c>
      <c r="C22" s="240" t="s">
        <v>37</v>
      </c>
      <c r="D22" s="244"/>
      <c r="E22" s="245">
        <v>37.21</v>
      </c>
      <c r="F22" s="246">
        <v>30</v>
      </c>
      <c r="G22" s="114">
        <f t="shared" si="2"/>
        <v>8670</v>
      </c>
      <c r="H22" s="225">
        <f t="shared" si="3"/>
        <v>9489</v>
      </c>
      <c r="I22" s="115">
        <v>233</v>
      </c>
      <c r="J22" s="115">
        <v>255</v>
      </c>
      <c r="K22" s="547">
        <v>1</v>
      </c>
      <c r="L22" s="268">
        <f>IF(I22&gt;0,ROUND(((G22+U10+($U$49*R10))/2.5),0),"-")</f>
        <v>4249</v>
      </c>
      <c r="M22" s="269">
        <f>IF(I22&gt;0,ROUND(((H22+U30+($U$49*R30))/2.5),0),"-")</f>
        <v>4687</v>
      </c>
      <c r="N22" s="1107"/>
      <c r="O22" s="1114"/>
      <c r="P22" s="628">
        <f>'Эл-ты панельных ограждений - 1'!D22</f>
        <v>1.1000000000000001</v>
      </c>
      <c r="Q22" s="629"/>
      <c r="R22" s="629">
        <f>'Эл-ты панельных ограждений - 1'!F22</f>
        <v>2</v>
      </c>
      <c r="S22" s="628">
        <f>'Эл-ты панельных ограждений - 1'!G22</f>
        <v>2.9810000000000003</v>
      </c>
      <c r="T22" s="1114"/>
      <c r="U22" s="627">
        <f>'Эл-ты панельных ограждений - 1'!I22</f>
        <v>1085</v>
      </c>
      <c r="V22" s="443"/>
      <c r="W22" s="438"/>
      <c r="X22" s="509"/>
      <c r="Y22" s="443"/>
      <c r="Z22" s="555"/>
      <c r="AA22" s="555"/>
      <c r="AB22" s="440"/>
      <c r="AD22" s="442"/>
      <c r="AE22" s="442"/>
      <c r="AG22" s="443"/>
      <c r="AH22" s="443"/>
    </row>
    <row r="23" spans="1:34" customFormat="1" ht="21.95" customHeight="1" x14ac:dyDescent="0.25">
      <c r="A23" s="1117"/>
      <c r="B23" s="177" t="s">
        <v>196</v>
      </c>
      <c r="C23" s="240" t="s">
        <v>37</v>
      </c>
      <c r="D23" s="244"/>
      <c r="E23" s="245">
        <v>41.09</v>
      </c>
      <c r="F23" s="246">
        <v>30</v>
      </c>
      <c r="G23" s="114">
        <f t="shared" si="2"/>
        <v>9574</v>
      </c>
      <c r="H23" s="225">
        <f t="shared" si="3"/>
        <v>10478</v>
      </c>
      <c r="I23" s="115">
        <v>233</v>
      </c>
      <c r="J23" s="115">
        <v>255</v>
      </c>
      <c r="K23" s="547">
        <v>1</v>
      </c>
      <c r="L23" s="268">
        <f>IF(I23&gt;0,ROUND(((G23+U13+($U$49*R13))/2.5),0),"-")</f>
        <v>4771</v>
      </c>
      <c r="M23" s="269">
        <f>IF(I23&gt;0,ROUND(((H23+U34+($U$49*R34))/2.5),0),"-")</f>
        <v>5258</v>
      </c>
      <c r="N23" s="1107"/>
      <c r="O23" s="1114"/>
      <c r="P23" s="628">
        <f>'Эл-ты панельных ограждений - 1'!D23</f>
        <v>1.3</v>
      </c>
      <c r="Q23" s="629"/>
      <c r="R23" s="629">
        <f>'Эл-ты панельных ограждений - 1'!F23</f>
        <v>2</v>
      </c>
      <c r="S23" s="628">
        <f>'Эл-ты панельных ограждений - 1'!G23</f>
        <v>3.5230000000000001</v>
      </c>
      <c r="T23" s="1114"/>
      <c r="U23" s="627">
        <f>'Эл-ты панельных ограждений - 1'!I23</f>
        <v>1283</v>
      </c>
      <c r="V23" s="443"/>
      <c r="W23" s="438"/>
      <c r="X23" s="509"/>
      <c r="Y23" s="443"/>
      <c r="Z23" s="555"/>
      <c r="AA23" s="555"/>
      <c r="AB23" s="440"/>
      <c r="AD23" s="442"/>
      <c r="AE23" s="442"/>
      <c r="AG23" s="443"/>
      <c r="AH23" s="443"/>
    </row>
    <row r="24" spans="1:34" customFormat="1" ht="21.95" customHeight="1" x14ac:dyDescent="0.25">
      <c r="A24" s="1117"/>
      <c r="B24" s="177" t="s">
        <v>187</v>
      </c>
      <c r="C24" s="240" t="s">
        <v>37</v>
      </c>
      <c r="D24" s="244"/>
      <c r="E24" s="245">
        <v>46.47</v>
      </c>
      <c r="F24" s="246">
        <v>30</v>
      </c>
      <c r="G24" s="114">
        <f t="shared" si="2"/>
        <v>10828</v>
      </c>
      <c r="H24" s="225">
        <f t="shared" si="3"/>
        <v>11850</v>
      </c>
      <c r="I24" s="115">
        <v>233</v>
      </c>
      <c r="J24" s="115">
        <v>255</v>
      </c>
      <c r="K24" s="547">
        <v>1</v>
      </c>
      <c r="L24" s="268">
        <f>IF(I24&gt;0,ROUND(((G24+U15+($U$49*R15))/2.5),0),"-")</f>
        <v>5425</v>
      </c>
      <c r="M24" s="269">
        <f>IF(I24&gt;0,ROUND(((H24+U37+($U$49*R37))/2.5),0),"-")</f>
        <v>5983</v>
      </c>
      <c r="N24" s="1107"/>
      <c r="O24" s="1114"/>
      <c r="P24" s="628">
        <f>'Эл-ты панельных ограждений - 1'!D24</f>
        <v>1.5</v>
      </c>
      <c r="Q24" s="629"/>
      <c r="R24" s="629" t="str">
        <f>'Эл-ты панельных ограждений - 1'!F24</f>
        <v>-</v>
      </c>
      <c r="S24" s="628">
        <f>'Эл-ты панельных ограждений - 1'!G24</f>
        <v>4.0649999999999995</v>
      </c>
      <c r="T24" s="1114"/>
      <c r="U24" s="627">
        <f>'Эл-ты панельных ограждений - 1'!I24</f>
        <v>1457</v>
      </c>
      <c r="V24" s="443"/>
      <c r="W24" s="438"/>
      <c r="X24" s="509"/>
      <c r="Y24" s="443"/>
      <c r="Z24" s="555"/>
      <c r="AA24" s="555"/>
      <c r="AB24" s="440"/>
      <c r="AD24" s="442"/>
      <c r="AE24" s="442"/>
      <c r="AG24" s="443"/>
      <c r="AH24" s="443"/>
    </row>
    <row r="25" spans="1:34" customFormat="1" ht="21.95" customHeight="1" x14ac:dyDescent="0.25">
      <c r="A25" s="1117"/>
      <c r="B25" s="177" t="s">
        <v>198</v>
      </c>
      <c r="C25" s="240" t="s">
        <v>37</v>
      </c>
      <c r="D25" s="244"/>
      <c r="E25" s="245">
        <v>48.86</v>
      </c>
      <c r="F25" s="246">
        <v>25</v>
      </c>
      <c r="G25" s="114">
        <f t="shared" si="2"/>
        <v>11384</v>
      </c>
      <c r="H25" s="225">
        <f t="shared" si="3"/>
        <v>12459</v>
      </c>
      <c r="I25" s="115">
        <v>233</v>
      </c>
      <c r="J25" s="115">
        <v>255</v>
      </c>
      <c r="K25" s="547">
        <v>1</v>
      </c>
      <c r="L25" s="268">
        <f>IF(I25&gt;0,ROUND(((G25+U15+($U$49*R15))/2.5),0),"-")</f>
        <v>5648</v>
      </c>
      <c r="M25" s="269">
        <f>IF(I25&gt;0,ROUND(((H25+U37+($U$49*R37))/2.5),0),"-")</f>
        <v>6227</v>
      </c>
      <c r="N25" s="1107"/>
      <c r="O25" s="1114"/>
      <c r="P25" s="628">
        <f>'Эл-ты панельных ограждений - 1'!D25</f>
        <v>1.5</v>
      </c>
      <c r="Q25" s="629" t="str">
        <f>'Эл-ты панельных ограждений - 1'!E25</f>
        <v>№ 2</v>
      </c>
      <c r="R25" s="629">
        <f>'Эл-ты панельных ограждений - 1'!F25</f>
        <v>2</v>
      </c>
      <c r="S25" s="628">
        <f>'Эл-ты панельных ограждений - 1'!G25</f>
        <v>4.0599999999999996</v>
      </c>
      <c r="T25" s="1114"/>
      <c r="U25" s="627">
        <f>'Эл-ты панельных ограждений - 1'!I25</f>
        <v>1478</v>
      </c>
      <c r="V25" s="443"/>
      <c r="W25" s="438"/>
      <c r="X25" s="509"/>
      <c r="Y25" s="443"/>
      <c r="Z25" s="555"/>
      <c r="AA25" s="555"/>
      <c r="AB25" s="440"/>
      <c r="AD25" s="442"/>
      <c r="AE25" s="442"/>
      <c r="AG25" s="443"/>
      <c r="AH25" s="443"/>
    </row>
    <row r="26" spans="1:34" customFormat="1" ht="21.95" customHeight="1" x14ac:dyDescent="0.25">
      <c r="A26" s="1117"/>
      <c r="B26" s="177" t="s">
        <v>188</v>
      </c>
      <c r="C26" s="240" t="s">
        <v>37</v>
      </c>
      <c r="D26" s="244"/>
      <c r="E26" s="245">
        <v>50.43</v>
      </c>
      <c r="F26" s="246">
        <v>25</v>
      </c>
      <c r="G26" s="114">
        <f t="shared" si="2"/>
        <v>11750</v>
      </c>
      <c r="H26" s="225">
        <f t="shared" si="3"/>
        <v>12860</v>
      </c>
      <c r="I26" s="115">
        <v>233</v>
      </c>
      <c r="J26" s="115">
        <v>255</v>
      </c>
      <c r="K26" s="547">
        <v>1</v>
      </c>
      <c r="L26" s="268">
        <f>IF(I26&gt;0,ROUND(((G26+U16+($U$49*R16))/2.5),0),"-")</f>
        <v>6161</v>
      </c>
      <c r="M26" s="269">
        <f>IF(I26&gt;0,ROUND(((H26+U38+($U$49*R38))/2.5),0),"-")</f>
        <v>6809</v>
      </c>
      <c r="N26" s="1107"/>
      <c r="O26" s="1114"/>
      <c r="P26" s="628">
        <f>'Эл-ты панельных ограждений - 1'!D26</f>
        <v>1.7</v>
      </c>
      <c r="Q26" s="629"/>
      <c r="R26" s="629">
        <f>'Эл-ты панельных ограждений - 1'!F26</f>
        <v>2</v>
      </c>
      <c r="S26" s="628">
        <f>'Эл-ты панельных ограждений - 1'!G26</f>
        <v>4.5999999999999996</v>
      </c>
      <c r="T26" s="1114"/>
      <c r="U26" s="627">
        <f>'Эл-ты панельных ограждений - 1'!I26</f>
        <v>1675</v>
      </c>
      <c r="V26" s="3"/>
      <c r="W26" s="438"/>
      <c r="X26" s="509"/>
      <c r="Y26" s="443"/>
      <c r="Z26" s="555"/>
      <c r="AA26" s="555"/>
      <c r="AB26" s="440"/>
      <c r="AD26" s="442"/>
      <c r="AE26" s="442"/>
      <c r="AG26" s="443"/>
      <c r="AH26" s="443"/>
    </row>
    <row r="27" spans="1:34" customFormat="1" ht="21.95" customHeight="1" x14ac:dyDescent="0.25">
      <c r="A27" s="1117"/>
      <c r="B27" s="177" t="s">
        <v>189</v>
      </c>
      <c r="C27" s="251" t="s">
        <v>37</v>
      </c>
      <c r="D27" s="241"/>
      <c r="E27" s="252">
        <v>54</v>
      </c>
      <c r="F27" s="253">
        <v>25</v>
      </c>
      <c r="G27" s="114">
        <f t="shared" si="2"/>
        <v>13085</v>
      </c>
      <c r="H27" s="225">
        <f t="shared" si="3"/>
        <v>14321</v>
      </c>
      <c r="I27" s="115">
        <v>233</v>
      </c>
      <c r="J27" s="115">
        <v>255</v>
      </c>
      <c r="K27" s="547">
        <v>1.04</v>
      </c>
      <c r="L27" s="268">
        <f>IF(I27&gt;0,ROUND(((G27+U16+($U$49*R16))/2.5),0),"-")</f>
        <v>6695</v>
      </c>
      <c r="M27" s="269">
        <f>IF(I27&gt;0,ROUND(((H27+U38+($U$49*R38))/2.5),0),"-")</f>
        <v>7393</v>
      </c>
      <c r="N27" s="1107"/>
      <c r="O27" s="1114"/>
      <c r="P27" s="628">
        <f>'Эл-ты панельных ограждений - 1'!D27</f>
        <v>1.9</v>
      </c>
      <c r="Q27" s="629"/>
      <c r="R27" s="629">
        <f>'Эл-ты панельных ограждений - 1'!F27</f>
        <v>2</v>
      </c>
      <c r="S27" s="628">
        <f>'Эл-ты панельных ограждений - 1'!G27</f>
        <v>5.149</v>
      </c>
      <c r="T27" s="1114"/>
      <c r="U27" s="627">
        <f>'Эл-ты панельных ограждений - 1'!I27</f>
        <v>1875</v>
      </c>
      <c r="V27" s="3"/>
      <c r="W27" s="438"/>
      <c r="X27" s="509"/>
      <c r="Y27" s="443"/>
      <c r="Z27" s="555"/>
      <c r="AA27" s="555"/>
      <c r="AB27" s="440"/>
      <c r="AD27" s="442"/>
      <c r="AE27" s="442"/>
      <c r="AG27" s="443"/>
      <c r="AH27" s="443"/>
    </row>
    <row r="28" spans="1:34" customFormat="1" ht="21.95" customHeight="1" x14ac:dyDescent="0.25">
      <c r="A28" s="1117"/>
      <c r="B28" s="177" t="s">
        <v>190</v>
      </c>
      <c r="C28" s="240" t="s">
        <v>37</v>
      </c>
      <c r="D28" s="244"/>
      <c r="E28" s="245">
        <v>57.86</v>
      </c>
      <c r="F28" s="246">
        <v>20</v>
      </c>
      <c r="G28" s="114">
        <f t="shared" si="2"/>
        <v>14021</v>
      </c>
      <c r="H28" s="225">
        <f t="shared" si="3"/>
        <v>15344</v>
      </c>
      <c r="I28" s="115">
        <v>233</v>
      </c>
      <c r="J28" s="115">
        <v>255</v>
      </c>
      <c r="K28" s="547">
        <v>1.04</v>
      </c>
      <c r="L28" s="268">
        <f>IF(I28&gt;0,ROUND(((G28+U16+($U$49*R16))/2.5),0),"-")</f>
        <v>7070</v>
      </c>
      <c r="M28" s="269">
        <f>IF(I28&gt;0,ROUND(((H28+U38+($U$49*R38))/2.5),0),"-")</f>
        <v>7802</v>
      </c>
      <c r="N28" s="1107"/>
      <c r="O28" s="1114"/>
      <c r="P28" s="628">
        <f>'Эл-ты панельных ограждений - 1'!D28</f>
        <v>2</v>
      </c>
      <c r="Q28" s="629"/>
      <c r="R28" s="629" t="str">
        <f>'Эл-ты панельных ограждений - 1'!F28</f>
        <v>-</v>
      </c>
      <c r="S28" s="628">
        <f>'Эл-ты панельных ограждений - 1'!G28</f>
        <v>5.42</v>
      </c>
      <c r="T28" s="1114"/>
      <c r="U28" s="627">
        <f>'Эл-ты панельных ограждений - 1'!I28</f>
        <v>1751</v>
      </c>
      <c r="V28" s="3"/>
      <c r="W28" s="438"/>
      <c r="X28" s="509"/>
      <c r="Y28" s="443"/>
      <c r="Z28" s="555"/>
      <c r="AA28" s="555"/>
      <c r="AB28" s="440"/>
      <c r="AD28" s="442"/>
      <c r="AE28" s="442"/>
      <c r="AG28" s="443"/>
      <c r="AH28" s="443"/>
    </row>
    <row r="29" spans="1:34" customFormat="1" ht="21.95" customHeight="1" x14ac:dyDescent="0.25">
      <c r="A29" s="1117"/>
      <c r="B29" s="177" t="s">
        <v>205</v>
      </c>
      <c r="C29" s="240" t="s">
        <v>37</v>
      </c>
      <c r="D29" s="244"/>
      <c r="E29" s="245">
        <v>65.53</v>
      </c>
      <c r="F29" s="246">
        <v>20</v>
      </c>
      <c r="G29" s="114">
        <f t="shared" si="2"/>
        <v>15879</v>
      </c>
      <c r="H29" s="225">
        <f t="shared" si="3"/>
        <v>17379</v>
      </c>
      <c r="I29" s="115">
        <v>233</v>
      </c>
      <c r="J29" s="115">
        <v>255</v>
      </c>
      <c r="K29" s="547">
        <v>1.04</v>
      </c>
      <c r="L29" s="268">
        <f>IF(I29&gt;0,ROUND(((G29+U16+($U$49*R16))/2.5),0),"-")</f>
        <v>7813</v>
      </c>
      <c r="M29" s="269">
        <f>IF(I29&gt;0,ROUND(((H29+U38+($U$49*R38))/2.5),0),"-")</f>
        <v>8616</v>
      </c>
      <c r="N29" s="1107"/>
      <c r="O29" s="1114"/>
      <c r="P29" s="628">
        <f>'Эл-ты панельных ограждений - 1'!D29</f>
        <v>2</v>
      </c>
      <c r="Q29" s="629"/>
      <c r="R29" s="629">
        <f>'Эл-ты панельных ограждений - 1'!F29</f>
        <v>3</v>
      </c>
      <c r="S29" s="628">
        <f>'Эл-ты панельных ограждений - 1'!G29</f>
        <v>5.42</v>
      </c>
      <c r="T29" s="1114"/>
      <c r="U29" s="627">
        <f>'Эл-ты панельных ограждений - 1'!I29</f>
        <v>1778</v>
      </c>
      <c r="V29" s="3"/>
      <c r="W29" s="438"/>
      <c r="X29" s="509"/>
      <c r="Y29" s="443"/>
      <c r="Z29" s="555"/>
      <c r="AA29" s="555"/>
      <c r="AB29" s="440"/>
      <c r="AD29" s="442"/>
      <c r="AE29" s="442"/>
      <c r="AG29" s="443"/>
      <c r="AH29" s="443"/>
    </row>
    <row r="30" spans="1:34" customFormat="1" ht="21.95" customHeight="1" x14ac:dyDescent="0.25">
      <c r="A30" s="1118"/>
      <c r="B30" s="176" t="s">
        <v>206</v>
      </c>
      <c r="C30" s="254" t="s">
        <v>37</v>
      </c>
      <c r="D30" s="255"/>
      <c r="E30" s="256">
        <v>69.349999999999994</v>
      </c>
      <c r="F30" s="257">
        <v>20</v>
      </c>
      <c r="G30" s="223">
        <f t="shared" si="2"/>
        <v>16805</v>
      </c>
      <c r="H30" s="236">
        <f t="shared" si="3"/>
        <v>18392</v>
      </c>
      <c r="I30" s="224">
        <v>233</v>
      </c>
      <c r="J30" s="224">
        <v>255</v>
      </c>
      <c r="K30" s="548">
        <v>1.04</v>
      </c>
      <c r="L30" s="270">
        <f>IF(I30&gt;0,ROUND(((G30+U20+($U$49*R20))/2.5),0),"-")</f>
        <v>9248</v>
      </c>
      <c r="M30" s="271">
        <f>IF(I30&gt;0,ROUND(((H30+U48+($U$49*R48))/2.5),0),"-")</f>
        <v>10242</v>
      </c>
      <c r="N30" s="1107"/>
      <c r="O30" s="1114"/>
      <c r="P30" s="628">
        <f>'Эл-ты панельных ограждений - 1'!D31</f>
        <v>2.2000000000000002</v>
      </c>
      <c r="Q30" s="629"/>
      <c r="R30" s="629">
        <f>'Эл-ты панельных ограждений - 1'!F31</f>
        <v>3</v>
      </c>
      <c r="S30" s="628">
        <f>'Эл-ты панельных ограждений - 1'!G31</f>
        <v>5.98</v>
      </c>
      <c r="T30" s="1114"/>
      <c r="U30" s="627">
        <f>'Эл-ты панельных ограждений - 1'!I31</f>
        <v>1961</v>
      </c>
      <c r="V30" s="3"/>
      <c r="W30" s="438"/>
      <c r="X30" s="509"/>
      <c r="Y30" s="443"/>
      <c r="Z30" s="555"/>
      <c r="AA30" s="555"/>
      <c r="AB30" s="440"/>
      <c r="AD30" s="442"/>
      <c r="AE30" s="442"/>
      <c r="AG30" s="443"/>
      <c r="AH30" s="443"/>
    </row>
    <row r="31" spans="1:34" customFormat="1" ht="45" customHeight="1" x14ac:dyDescent="0.25">
      <c r="A31" s="620" t="s">
        <v>399</v>
      </c>
      <c r="B31" s="620"/>
      <c r="C31" s="620"/>
      <c r="D31" s="620"/>
      <c r="E31" s="620"/>
      <c r="F31" s="620"/>
      <c r="G31" s="620"/>
      <c r="H31" s="620"/>
      <c r="I31" s="620"/>
      <c r="J31" s="620"/>
      <c r="K31" s="620"/>
      <c r="L31" s="620"/>
      <c r="M31" s="620"/>
      <c r="N31" s="1107"/>
      <c r="O31" s="1114"/>
      <c r="P31" s="628">
        <f>'Эл-ты панельных ограждений - 1'!D32</f>
        <v>2.4</v>
      </c>
      <c r="Q31" s="629"/>
      <c r="R31" s="629">
        <f>'Эл-ты панельных ограждений - 1'!F32</f>
        <v>3</v>
      </c>
      <c r="S31" s="628">
        <f>'Эл-ты панельных ограждений - 1'!G32</f>
        <v>6.5039999999999996</v>
      </c>
      <c r="T31" s="1114"/>
      <c r="U31" s="627">
        <f>'Эл-ты панельных ограждений - 1'!I32</f>
        <v>2133</v>
      </c>
      <c r="V31" s="3"/>
      <c r="W31" s="425"/>
      <c r="X31" s="425"/>
      <c r="AD31" s="3"/>
      <c r="AE31" s="3"/>
    </row>
    <row r="32" spans="1:34" customFormat="1" ht="20.25" x14ac:dyDescent="0.3">
      <c r="A32" s="228" t="s">
        <v>200</v>
      </c>
      <c r="B32" s="9"/>
      <c r="C32" s="9"/>
      <c r="D32" s="9"/>
      <c r="E32" s="9"/>
      <c r="F32" s="1"/>
      <c r="G32" s="229"/>
      <c r="H32" s="229"/>
      <c r="I32" s="229"/>
      <c r="J32" s="229"/>
      <c r="K32" s="229"/>
      <c r="L32" s="229"/>
      <c r="M32" s="229"/>
      <c r="N32" s="1107"/>
      <c r="O32" s="1114"/>
      <c r="P32" s="628">
        <f>'Эл-ты панельных ограждений - 1'!D33</f>
        <v>2.5</v>
      </c>
      <c r="Q32" s="629" t="str">
        <f>'Эл-ты панельных ограждений - 1'!E33</f>
        <v>№ 2,4</v>
      </c>
      <c r="R32" s="629" t="str">
        <f>'Эл-ты панельных ограждений - 1'!F33</f>
        <v>-</v>
      </c>
      <c r="S32" s="628">
        <f>'Эл-ты панельных ограждений - 1'!G33</f>
        <v>6.7750000000000004</v>
      </c>
      <c r="T32" s="1114"/>
      <c r="U32" s="627">
        <f>'Эл-ты панельных ограждений - 1'!I33</f>
        <v>2188</v>
      </c>
      <c r="V32" s="3"/>
      <c r="AD32" s="3"/>
      <c r="AE32" s="3"/>
    </row>
    <row r="33" spans="1:31" customFormat="1" ht="21.95" customHeight="1" x14ac:dyDescent="0.3">
      <c r="A33" s="227" t="s">
        <v>402</v>
      </c>
      <c r="B33" s="46"/>
      <c r="C33" s="46"/>
      <c r="D33" s="46"/>
      <c r="E33" s="46"/>
      <c r="F33" s="229"/>
      <c r="G33" s="1085" t="s">
        <v>445</v>
      </c>
      <c r="H33" s="1085"/>
      <c r="I33" s="1085"/>
      <c r="J33" s="1085"/>
      <c r="K33" s="1085"/>
      <c r="L33" s="1085"/>
      <c r="M33" s="1085"/>
      <c r="N33" s="1107"/>
      <c r="O33" s="1114"/>
      <c r="P33" s="628">
        <f>'Эл-ты панельных ограждений - 1'!D34</f>
        <v>2.5</v>
      </c>
      <c r="Q33" s="629"/>
      <c r="R33" s="629">
        <f>'Эл-ты панельных ограждений - 1'!F34</f>
        <v>4</v>
      </c>
      <c r="S33" s="628">
        <f>'Эл-ты панельных ограждений - 1'!G34</f>
        <v>6.79</v>
      </c>
      <c r="T33" s="1114"/>
      <c r="U33" s="627">
        <f>'Эл-ты панельных ограждений - 1'!I34</f>
        <v>2227</v>
      </c>
      <c r="V33" s="3"/>
      <c r="AD33" s="3"/>
      <c r="AE33" s="3"/>
    </row>
    <row r="34" spans="1:31" customFormat="1" ht="21.95" customHeight="1" x14ac:dyDescent="0.2">
      <c r="A34" s="215" t="s">
        <v>403</v>
      </c>
      <c r="B34" s="46"/>
      <c r="C34" s="46"/>
      <c r="D34" s="46"/>
      <c r="E34" s="46"/>
      <c r="F34" s="229"/>
      <c r="G34" s="1085"/>
      <c r="H34" s="1085"/>
      <c r="I34" s="1085"/>
      <c r="J34" s="1085"/>
      <c r="K34" s="1085"/>
      <c r="L34" s="1085"/>
      <c r="M34" s="1085"/>
      <c r="N34" s="1107"/>
      <c r="O34" s="1114"/>
      <c r="P34" s="628">
        <f>'Эл-ты панельных ограждений - 1'!D35</f>
        <v>2.5</v>
      </c>
      <c r="Q34" s="629" t="str">
        <f>'Эл-ты панельных ограждений - 1'!E35</f>
        <v>№ 2,4</v>
      </c>
      <c r="R34" s="629">
        <f>'Эл-ты панельных ограждений - 1'!F35</f>
        <v>5</v>
      </c>
      <c r="S34" s="628">
        <f>'Эл-ты панельных ограждений - 1'!G35</f>
        <v>6.77</v>
      </c>
      <c r="T34" s="1114"/>
      <c r="U34" s="627">
        <f>'Эл-ты панельных ограждений - 1'!I35</f>
        <v>2221</v>
      </c>
      <c r="V34" s="3"/>
      <c r="AD34" s="3"/>
      <c r="AE34" s="3"/>
    </row>
    <row r="35" spans="1:31" customFormat="1" ht="21.95" customHeight="1" x14ac:dyDescent="0.2">
      <c r="A35" s="215" t="s">
        <v>404</v>
      </c>
      <c r="B35" s="46"/>
      <c r="C35" s="46"/>
      <c r="D35" s="46"/>
      <c r="E35" s="46"/>
      <c r="F35" s="1"/>
      <c r="G35" s="1085"/>
      <c r="H35" s="1085"/>
      <c r="I35" s="1085"/>
      <c r="J35" s="1085"/>
      <c r="K35" s="1085"/>
      <c r="L35" s="1085"/>
      <c r="M35" s="1085"/>
      <c r="N35" s="1107"/>
      <c r="O35" s="1114"/>
      <c r="P35" s="628">
        <f>'Эл-ты панельных ограждений - 1'!D36</f>
        <v>3</v>
      </c>
      <c r="Q35" s="629" t="str">
        <f>'Эл-ты панельных ограждений - 1'!E36</f>
        <v>№ 2,4,5,6,7</v>
      </c>
      <c r="R35" s="629" t="str">
        <f>'Эл-ты панельных ограждений - 1'!F36</f>
        <v>-</v>
      </c>
      <c r="S35" s="628">
        <f>'Эл-ты панельных ограждений - 1'!G36</f>
        <v>8.129999999999999</v>
      </c>
      <c r="T35" s="1114"/>
      <c r="U35" s="627">
        <f>'Эл-ты панельных ограждений - 1'!I36</f>
        <v>2626</v>
      </c>
      <c r="V35" s="3"/>
      <c r="AD35" s="3"/>
      <c r="AE35" s="3"/>
    </row>
    <row r="36" spans="1:31" customFormat="1" ht="21.95" customHeight="1" x14ac:dyDescent="0.2">
      <c r="A36" s="230" t="s">
        <v>405</v>
      </c>
      <c r="B36" s="46"/>
      <c r="C36" s="46"/>
      <c r="D36" s="46"/>
      <c r="E36" s="46"/>
      <c r="F36" s="229"/>
      <c r="G36" s="1"/>
      <c r="H36" s="1"/>
      <c r="I36" s="1"/>
      <c r="J36" s="1"/>
      <c r="K36" s="1"/>
      <c r="L36" s="1"/>
      <c r="M36" s="1"/>
      <c r="N36" s="1109"/>
      <c r="O36" s="1114"/>
      <c r="P36" s="628">
        <f>'Эл-ты панельных ограждений - 1'!D37</f>
        <v>3</v>
      </c>
      <c r="Q36" s="629"/>
      <c r="R36" s="629">
        <f>'Эл-ты панельных ограждений - 1'!F37</f>
        <v>4</v>
      </c>
      <c r="S36" s="628">
        <f>'Эл-ты панельных ограждений - 1'!G37</f>
        <v>8.1199999999999992</v>
      </c>
      <c r="T36" s="1114"/>
      <c r="U36" s="627">
        <f>'Эл-ты панельных ограждений - 1'!I37</f>
        <v>2663</v>
      </c>
      <c r="V36" s="3"/>
      <c r="W36" s="1"/>
      <c r="X36" s="1"/>
      <c r="Y36" s="1"/>
      <c r="Z36" s="1"/>
      <c r="AA36" s="1"/>
      <c r="AB36" s="1"/>
      <c r="AD36" s="3"/>
      <c r="AE36" s="3"/>
    </row>
    <row r="37" spans="1:31" customFormat="1" ht="24.95" customHeight="1" x14ac:dyDescent="0.2">
      <c r="A37" s="1"/>
      <c r="B37" s="1"/>
      <c r="C37" s="1"/>
      <c r="D37" s="1"/>
      <c r="E37" s="1"/>
      <c r="F37" s="1"/>
      <c r="G37" s="1082" t="s">
        <v>550</v>
      </c>
      <c r="H37" s="1082"/>
      <c r="I37" s="1082"/>
      <c r="J37" s="1082"/>
      <c r="K37" s="1082"/>
      <c r="L37" s="1082"/>
      <c r="M37" s="1082"/>
      <c r="N37" s="1109"/>
      <c r="O37" s="1114"/>
      <c r="P37" s="628">
        <f>'Эл-ты панельных ограждений - 1'!D38</f>
        <v>3</v>
      </c>
      <c r="Q37" s="629" t="str">
        <f>'Эл-ты панельных ограждений - 1'!E38</f>
        <v>№ 2,3</v>
      </c>
      <c r="R37" s="629">
        <f>'Эл-ты панельных ограждений - 1'!F38</f>
        <v>5</v>
      </c>
      <c r="S37" s="628">
        <f>'Эл-ты панельных ограждений - 1'!G38</f>
        <v>8.1199999999999992</v>
      </c>
      <c r="T37" s="1114"/>
      <c r="U37" s="627">
        <f>'Эл-ты панельных ограждений - 1'!I38</f>
        <v>2663</v>
      </c>
      <c r="V37" s="3"/>
      <c r="W37" s="1"/>
      <c r="X37" s="1"/>
      <c r="Y37" s="1"/>
      <c r="Z37" s="1"/>
      <c r="AA37" s="1"/>
      <c r="AB37" s="1"/>
      <c r="AD37" s="3"/>
      <c r="AE37" s="3"/>
    </row>
    <row r="38" spans="1:31" customFormat="1" ht="69.95" customHeight="1" x14ac:dyDescent="0.2">
      <c r="A38" s="1082" t="s">
        <v>453</v>
      </c>
      <c r="B38" s="1082"/>
      <c r="C38" s="1082"/>
      <c r="D38" s="1082"/>
      <c r="E38" s="1082"/>
      <c r="F38" s="1082"/>
      <c r="G38" s="1082"/>
      <c r="H38" s="1082"/>
      <c r="I38" s="1082"/>
      <c r="J38" s="1082"/>
      <c r="K38" s="1082"/>
      <c r="L38" s="1082"/>
      <c r="M38" s="1082"/>
      <c r="N38" s="1109"/>
      <c r="O38" s="1115"/>
      <c r="P38" s="628">
        <f>'Эл-ты панельных ограждений - 1'!D39</f>
        <v>4</v>
      </c>
      <c r="Q38" s="629"/>
      <c r="R38" s="629">
        <f>'Эл-ты панельных ограждений - 1'!F39</f>
        <v>6</v>
      </c>
      <c r="S38" s="628">
        <f>'Эл-ты панельных ограждений - 1'!G39</f>
        <v>11.06</v>
      </c>
      <c r="T38" s="1115"/>
      <c r="U38" s="627">
        <f>'Эл-ты панельных ограждений - 1'!I39</f>
        <v>3628</v>
      </c>
      <c r="V38" s="3"/>
      <c r="W38" s="1"/>
      <c r="X38" s="1"/>
      <c r="Y38" s="1"/>
      <c r="Z38" s="1"/>
      <c r="AA38" s="1"/>
      <c r="AB38" s="1"/>
      <c r="AD38" s="3"/>
      <c r="AE38" s="3"/>
    </row>
    <row r="39" spans="1:31" customFormat="1" ht="75" customHeight="1" x14ac:dyDescent="0.3">
      <c r="A39" s="282" t="s">
        <v>106</v>
      </c>
      <c r="B39" s="229"/>
      <c r="C39" s="229"/>
      <c r="D39" s="229"/>
      <c r="E39" s="229"/>
      <c r="F39" s="1"/>
      <c r="G39" s="1082"/>
      <c r="H39" s="1082"/>
      <c r="I39" s="1082"/>
      <c r="J39" s="1082"/>
      <c r="K39" s="1082"/>
      <c r="L39" s="1082"/>
      <c r="M39" s="1082"/>
      <c r="N39" s="1109"/>
      <c r="O39" s="799"/>
      <c r="P39" s="628"/>
      <c r="Q39" s="798"/>
      <c r="R39" s="798"/>
      <c r="S39" s="628"/>
      <c r="T39" s="799"/>
      <c r="U39" s="627"/>
      <c r="V39" s="3"/>
      <c r="AD39" s="3"/>
      <c r="AE39" s="3"/>
    </row>
    <row r="40" spans="1:31" customFormat="1" ht="24.95" customHeight="1" x14ac:dyDescent="0.3">
      <c r="A40" s="282"/>
      <c r="B40" s="229"/>
      <c r="C40" s="229"/>
      <c r="D40" s="229"/>
      <c r="E40" s="229"/>
      <c r="F40" s="1"/>
      <c r="G40" s="797"/>
      <c r="H40" s="797"/>
      <c r="I40" s="797"/>
      <c r="J40" s="797"/>
      <c r="K40" s="797"/>
      <c r="L40" s="797"/>
      <c r="M40" s="797"/>
      <c r="N40" s="1109"/>
      <c r="O40" s="799"/>
      <c r="P40" s="628"/>
      <c r="Q40" s="798"/>
      <c r="R40" s="798"/>
      <c r="S40" s="628"/>
      <c r="T40" s="799"/>
      <c r="U40" s="627"/>
      <c r="V40" s="3"/>
      <c r="AD40" s="3"/>
      <c r="AE40" s="3"/>
    </row>
    <row r="41" spans="1:31" customFormat="1" ht="24.95" customHeight="1" x14ac:dyDescent="0.3">
      <c r="A41" s="801" t="s">
        <v>131</v>
      </c>
      <c r="B41" s="810"/>
      <c r="C41" s="810"/>
      <c r="D41" s="810"/>
      <c r="E41" s="810"/>
      <c r="F41" s="811"/>
      <c r="G41" s="811"/>
      <c r="H41" s="811"/>
      <c r="I41" s="811"/>
      <c r="J41" s="812"/>
      <c r="K41" s="812"/>
      <c r="L41" s="812"/>
      <c r="M41" s="1086" t="s">
        <v>596</v>
      </c>
      <c r="N41" s="1109"/>
      <c r="O41" s="1113" t="str">
        <f>'Эл-ты панельных ограждений - 1'!C40</f>
        <v>80*80*2,0</v>
      </c>
      <c r="P41" s="628">
        <f>'Эл-ты панельных ограждений - 1'!D40</f>
        <v>4</v>
      </c>
      <c r="Q41" s="629"/>
      <c r="R41" s="629">
        <f>'Эл-ты панельных ограждений - 1'!F40</f>
        <v>6</v>
      </c>
      <c r="S41" s="628">
        <f>'Эл-ты панельных ограждений - 1'!G40</f>
        <v>19.2</v>
      </c>
      <c r="T41" s="1113">
        <f>'Эл-ты панельных ограждений - 1'!H40</f>
        <v>54</v>
      </c>
      <c r="U41" s="627">
        <f>'Эл-ты панельных ограждений - 1'!I40</f>
        <v>6298</v>
      </c>
      <c r="V41" s="3"/>
      <c r="AD41" s="3"/>
      <c r="AE41" s="3"/>
    </row>
    <row r="42" spans="1:31" customFormat="1" ht="24.95" customHeight="1" x14ac:dyDescent="0.3">
      <c r="A42" s="289" t="s">
        <v>78</v>
      </c>
      <c r="B42" s="219"/>
      <c r="C42" s="219"/>
      <c r="D42" s="219"/>
      <c r="E42" s="219"/>
      <c r="F42" s="219"/>
      <c r="G42" s="219"/>
      <c r="H42" s="219"/>
      <c r="I42" s="219"/>
      <c r="J42" s="20"/>
      <c r="K42" s="20"/>
      <c r="L42" s="20"/>
      <c r="M42" s="1087"/>
      <c r="N42" s="1109"/>
      <c r="O42" s="1115"/>
      <c r="P42" s="628">
        <f>'Эл-ты панельных ограждений - 1'!D41</f>
        <v>5</v>
      </c>
      <c r="Q42" s="629"/>
      <c r="R42" s="629">
        <f>'Эл-ты панельных ограждений - 1'!F41</f>
        <v>8</v>
      </c>
      <c r="S42" s="628">
        <f>'Эл-ты панельных ограждений - 1'!G41</f>
        <v>24</v>
      </c>
      <c r="T42" s="1115"/>
      <c r="U42" s="627">
        <f>'Эл-ты панельных ограждений - 1'!I41</f>
        <v>7872</v>
      </c>
      <c r="V42" s="3"/>
      <c r="AD42" s="3"/>
      <c r="AE42" s="3"/>
    </row>
    <row r="43" spans="1:31" customFormat="1" ht="24.95" customHeight="1" x14ac:dyDescent="0.3">
      <c r="A43" s="289" t="s">
        <v>4</v>
      </c>
      <c r="B43" s="570"/>
      <c r="C43" s="570"/>
      <c r="D43" s="570"/>
      <c r="E43" s="570"/>
      <c r="F43" s="570"/>
      <c r="G43" s="570"/>
      <c r="H43" s="570"/>
      <c r="I43" s="570"/>
      <c r="J43" s="570"/>
      <c r="K43" s="570"/>
      <c r="L43" s="570"/>
      <c r="M43" s="1087"/>
      <c r="N43" s="1109"/>
      <c r="O43" s="1113" t="str">
        <f>'Эл-ты панельных ограждений - 1'!C42</f>
        <v>90*55*1,6</v>
      </c>
      <c r="P43" s="628">
        <f>'Эл-ты панельных ограждений - 1'!D42</f>
        <v>3</v>
      </c>
      <c r="Q43" s="629"/>
      <c r="R43" s="629" t="str">
        <f>'Эл-ты панельных ограждений - 1'!F42</f>
        <v>-</v>
      </c>
      <c r="S43" s="628">
        <f>'Эл-ты панельных ограждений - 1'!G42</f>
        <v>11.64</v>
      </c>
      <c r="T43" s="1113">
        <f>'Эл-ты панельных ограждений - 1'!H42</f>
        <v>64</v>
      </c>
      <c r="U43" s="627">
        <f>'Эл-ты панельных ограждений - 1'!I42</f>
        <v>3760</v>
      </c>
      <c r="V43" s="3"/>
      <c r="AD43" s="3"/>
      <c r="AE43" s="3"/>
    </row>
    <row r="44" spans="1:31" customFormat="1" ht="24.95" customHeight="1" x14ac:dyDescent="0.3">
      <c r="A44" s="808" t="s">
        <v>5</v>
      </c>
      <c r="B44" s="570"/>
      <c r="C44" s="570"/>
      <c r="D44" s="570"/>
      <c r="E44" s="570"/>
      <c r="F44" s="570"/>
      <c r="G44" s="570"/>
      <c r="H44" s="570"/>
      <c r="I44" s="570"/>
      <c r="J44" s="570"/>
      <c r="K44" s="570"/>
      <c r="L44" s="570"/>
      <c r="M44" s="1087"/>
      <c r="N44" s="1109"/>
      <c r="O44" s="1114"/>
      <c r="P44" s="628">
        <f>'Эл-ты панельных ограждений - 1'!D43</f>
        <v>4</v>
      </c>
      <c r="Q44" s="629"/>
      <c r="R44" s="629" t="str">
        <f>'Эл-ты панельных ограждений - 1'!F43</f>
        <v>-</v>
      </c>
      <c r="S44" s="628">
        <f>'Эл-ты панельных ограждений - 1'!G43</f>
        <v>15.52</v>
      </c>
      <c r="T44" s="1114"/>
      <c r="U44" s="627">
        <f>'Эл-ты панельных ограждений - 1'!I43</f>
        <v>5013</v>
      </c>
      <c r="V44" s="3"/>
      <c r="AD44" s="3"/>
      <c r="AE44" s="3"/>
    </row>
    <row r="45" spans="1:31" customFormat="1" ht="24.95" customHeight="1" x14ac:dyDescent="0.3">
      <c r="A45" s="289" t="s">
        <v>471</v>
      </c>
      <c r="B45" s="808"/>
      <c r="C45" s="808"/>
      <c r="D45" s="808"/>
      <c r="E45" s="808"/>
      <c r="F45" s="808"/>
      <c r="G45" s="808"/>
      <c r="H45" s="808"/>
      <c r="I45" s="808"/>
      <c r="J45" s="808"/>
      <c r="K45" s="808"/>
      <c r="L45" s="808"/>
      <c r="M45" s="1087"/>
      <c r="N45" s="1109"/>
      <c r="O45" s="1114"/>
      <c r="P45" s="628">
        <f>'Эл-ты панельных ограждений - 1'!D44</f>
        <v>4</v>
      </c>
      <c r="Q45" s="629"/>
      <c r="R45" s="629">
        <v>6</v>
      </c>
      <c r="S45" s="628">
        <f>'Эл-ты панельных ограждений - 1'!G44</f>
        <v>15.53</v>
      </c>
      <c r="T45" s="1114"/>
      <c r="U45" s="627">
        <f>'Эл-ты панельных ограждений - 1'!I44</f>
        <v>5094</v>
      </c>
      <c r="V45" s="3"/>
      <c r="AD45" s="3"/>
      <c r="AE45" s="3"/>
    </row>
    <row r="46" spans="1:31" customFormat="1" ht="24.95" customHeight="1" x14ac:dyDescent="0.3">
      <c r="A46" s="289" t="s">
        <v>1</v>
      </c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570"/>
      <c r="M46" s="1087"/>
      <c r="N46" s="1109"/>
      <c r="O46" s="1114"/>
      <c r="P46" s="628">
        <f>'Эл-ты панельных ограждений - 1'!D45</f>
        <v>4</v>
      </c>
      <c r="Q46" s="629" t="str">
        <f>'Эл-ты панельных ограждений - 1'!E45</f>
        <v>№ 2</v>
      </c>
      <c r="R46" s="629">
        <v>6</v>
      </c>
      <c r="S46" s="628">
        <f>'Эл-ты панельных ограждений - 1'!G45</f>
        <v>15.53</v>
      </c>
      <c r="T46" s="1114"/>
      <c r="U46" s="627">
        <f>'Эл-ты панельных ограждений - 1'!I45</f>
        <v>5171</v>
      </c>
      <c r="V46" s="3"/>
      <c r="AD46" s="3"/>
      <c r="AE46" s="3"/>
    </row>
    <row r="47" spans="1:31" customFormat="1" ht="24.95" customHeight="1" x14ac:dyDescent="0.3">
      <c r="A47" s="809" t="s">
        <v>6</v>
      </c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570"/>
      <c r="M47" s="1087"/>
      <c r="N47" s="1109"/>
      <c r="O47" s="1114"/>
      <c r="P47" s="628">
        <f>'Эл-ты панельных ограждений - 1'!D46</f>
        <v>5</v>
      </c>
      <c r="Q47" s="629"/>
      <c r="R47" s="629">
        <v>8</v>
      </c>
      <c r="S47" s="628">
        <f>'Эл-ты панельных ограждений - 1'!G46</f>
        <v>19.52</v>
      </c>
      <c r="T47" s="1114"/>
      <c r="U47" s="627">
        <f>'Эл-ты панельных ограждений - 1'!I46</f>
        <v>6403</v>
      </c>
      <c r="V47" s="3"/>
      <c r="AD47" s="3"/>
      <c r="AE47" s="3"/>
    </row>
    <row r="48" spans="1:31" customFormat="1" ht="21.95" customHeight="1" x14ac:dyDescent="0.2">
      <c r="A48" s="516"/>
      <c r="B48" s="516"/>
      <c r="C48" s="516"/>
      <c r="D48" s="516"/>
      <c r="E48" s="516"/>
      <c r="F48" s="516"/>
      <c r="G48" s="516"/>
      <c r="H48" s="516"/>
      <c r="I48" s="516"/>
      <c r="J48" s="516"/>
      <c r="K48" s="516"/>
      <c r="L48" s="516"/>
      <c r="M48" s="1087"/>
      <c r="N48" s="1110"/>
      <c r="O48" s="1115"/>
      <c r="P48" s="628">
        <f>'Эл-ты панельных ограждений - 1'!D47</f>
        <v>5</v>
      </c>
      <c r="Q48" s="629" t="str">
        <f>'Эл-ты панельных ограждений - 1'!E47</f>
        <v>№ 2</v>
      </c>
      <c r="R48" s="629">
        <v>8</v>
      </c>
      <c r="S48" s="628">
        <f>'Эл-ты панельных ограждений - 1'!G47</f>
        <v>19.52</v>
      </c>
      <c r="T48" s="1115"/>
      <c r="U48" s="627">
        <f>'Эл-ты панельных ограждений - 1'!I47</f>
        <v>6500</v>
      </c>
      <c r="V48" s="3"/>
      <c r="AD48" s="3"/>
      <c r="AE48" s="3"/>
    </row>
    <row r="49" spans="1:31" customFormat="1" ht="21.95" customHeight="1" x14ac:dyDescent="0.3">
      <c r="A49" s="805"/>
      <c r="B49" s="806"/>
      <c r="C49" s="806"/>
      <c r="D49" s="806"/>
      <c r="E49" s="806"/>
      <c r="F49" s="806"/>
      <c r="G49" s="806"/>
      <c r="H49" s="806"/>
      <c r="I49" s="806"/>
      <c r="J49" s="806"/>
      <c r="K49" s="806"/>
      <c r="L49" s="806"/>
      <c r="M49" s="1088"/>
      <c r="N49" s="1111" t="str">
        <f>'Эл-ты панельных ограждений - 1'!B48</f>
        <v>Крепление скоба - болт
(болт М6*25/85/100/110 + гайка антивандальная М6)</v>
      </c>
      <c r="O49" s="1103">
        <f>'Эл-ты панельных ограждений - 1'!C48</f>
        <v>0</v>
      </c>
      <c r="P49" s="1103" t="str">
        <f>'Эл-ты панельных ограждений - 1'!D48</f>
        <v>-</v>
      </c>
      <c r="Q49" s="1103" t="str">
        <f>'Эл-ты панельных ограждений - 1'!E48</f>
        <v>М6*25 - № 2
М6*85 - № 1,2,3,4
М6*110 - № 1,2,3,8</v>
      </c>
      <c r="R49" s="1103" t="str">
        <f>'Эл-ты панельных ограждений - 1'!F48</f>
        <v>оцинкованное  / с полимерным покрытием</v>
      </c>
      <c r="S49" s="1104">
        <f>'Эл-ты панельных ограждений - 1'!G48</f>
        <v>0.05</v>
      </c>
      <c r="T49" s="1103">
        <f>'Эл-ты панельных ограждений - 1'!H48</f>
        <v>100</v>
      </c>
      <c r="U49" s="1105">
        <f>'Эл-ты панельных ограждений - 1'!I48</f>
        <v>89</v>
      </c>
      <c r="V49" s="3"/>
      <c r="AD49" s="3"/>
      <c r="AE49" s="3"/>
    </row>
    <row r="50" spans="1:31" customFormat="1" ht="24.95" customHeight="1" x14ac:dyDescent="0.3">
      <c r="A50" s="123" t="s">
        <v>75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1"/>
      <c r="N50" s="1112"/>
      <c r="O50" s="1103"/>
      <c r="P50" s="1103"/>
      <c r="Q50" s="1103"/>
      <c r="R50" s="1103"/>
      <c r="S50" s="1104"/>
      <c r="T50" s="1103"/>
      <c r="U50" s="1105"/>
      <c r="V50" s="3"/>
      <c r="AD50" s="3"/>
      <c r="AE50" s="3"/>
    </row>
    <row r="51" spans="1:31" customFormat="1" ht="21.95" customHeight="1" x14ac:dyDescent="0.3">
      <c r="A51" s="228"/>
      <c r="B51" s="9"/>
      <c r="C51" s="9"/>
      <c r="D51" s="9"/>
      <c r="E51" s="9"/>
      <c r="F51" s="1"/>
      <c r="G51" s="229"/>
      <c r="H51" s="229"/>
      <c r="I51" s="229"/>
      <c r="J51" s="229"/>
      <c r="K51" s="229"/>
      <c r="L51" s="229"/>
      <c r="M51" s="229"/>
      <c r="N51" s="1112"/>
      <c r="O51" s="1103"/>
      <c r="P51" s="1103"/>
      <c r="Q51" s="1103"/>
      <c r="R51" s="1103"/>
      <c r="S51" s="1104"/>
      <c r="T51" s="1103"/>
      <c r="U51" s="1105"/>
      <c r="V51" s="3"/>
      <c r="AD51" s="3"/>
      <c r="AE51" s="3"/>
    </row>
    <row r="52" spans="1:31" customFormat="1" ht="46.5" customHeight="1" x14ac:dyDescent="0.3">
      <c r="A52" s="96" t="s">
        <v>14</v>
      </c>
      <c r="B52" s="1024">
        <v>0</v>
      </c>
      <c r="C52" s="1026"/>
      <c r="D52" s="1026"/>
      <c r="E52" s="1025"/>
      <c r="F52" s="9"/>
      <c r="G52" s="9"/>
      <c r="H52" s="9"/>
      <c r="I52" s="9"/>
      <c r="J52" s="9"/>
      <c r="K52" s="9"/>
      <c r="L52" s="9"/>
      <c r="M52" s="1"/>
      <c r="N52" s="1"/>
      <c r="O52" s="231"/>
      <c r="P52" s="231"/>
      <c r="Q52" s="231"/>
      <c r="R52" s="232"/>
      <c r="S52" s="233"/>
      <c r="T52" s="234"/>
      <c r="U52" s="235"/>
      <c r="V52" s="3"/>
      <c r="AD52" s="3"/>
      <c r="AE52" s="3"/>
    </row>
    <row r="53" spans="1:31" customFormat="1" ht="40.5" customHeight="1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"/>
      <c r="N53" s="229"/>
      <c r="V53" s="3"/>
      <c r="AD53" s="3"/>
      <c r="AE53" s="3"/>
    </row>
    <row r="54" spans="1:31" customFormat="1" ht="21.95" customHeight="1" x14ac:dyDescent="0.2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"/>
      <c r="N54" s="1"/>
      <c r="V54" s="3"/>
      <c r="AD54" s="3"/>
      <c r="AE54" s="3"/>
    </row>
    <row r="55" spans="1:31" customFormat="1" ht="21.95" customHeight="1" x14ac:dyDescent="0.2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"/>
      <c r="N55" s="1"/>
      <c r="V55" s="3"/>
      <c r="AD55" s="3"/>
      <c r="AE55" s="3"/>
    </row>
    <row r="56" spans="1:31" customFormat="1" ht="40.5" customHeight="1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"/>
      <c r="N56" s="1"/>
      <c r="V56" s="3"/>
      <c r="AD56" s="3"/>
      <c r="AE56" s="3"/>
    </row>
    <row r="57" spans="1:31" customFormat="1" ht="21.95" customHeigh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1"/>
      <c r="N57" s="1"/>
      <c r="V57" s="3"/>
      <c r="AD57" s="3"/>
      <c r="AE57" s="3"/>
    </row>
    <row r="58" spans="1:31" customFormat="1" ht="21.95" customHeight="1" x14ac:dyDescent="0.2">
      <c r="A58" s="5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1"/>
      <c r="N58" s="1"/>
      <c r="V58" s="3"/>
      <c r="AD58" s="3"/>
      <c r="AE58" s="3"/>
    </row>
    <row r="59" spans="1:31" customFormat="1" ht="40.5" customHeight="1" x14ac:dyDescent="0.2">
      <c r="A59" s="5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1"/>
      <c r="N59" s="1"/>
      <c r="V59" s="3"/>
      <c r="AD59" s="3"/>
      <c r="AE59" s="3"/>
    </row>
    <row r="60" spans="1:31" customFormat="1" ht="21.95" customHeight="1" x14ac:dyDescent="0.2">
      <c r="A60" s="7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1"/>
      <c r="N60" s="1"/>
      <c r="V60" s="3"/>
      <c r="AD60" s="3"/>
      <c r="AE60" s="3"/>
    </row>
    <row r="61" spans="1:31" customFormat="1" ht="21.95" customHeight="1" x14ac:dyDescent="0.2">
      <c r="A61" s="7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1"/>
      <c r="N61" s="1"/>
      <c r="V61" s="3"/>
      <c r="AD61" s="3"/>
      <c r="AE61" s="3"/>
    </row>
    <row r="62" spans="1:31" customFormat="1" ht="21.95" customHeight="1" x14ac:dyDescent="0.35">
      <c r="A62" s="2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75"/>
      <c r="V62" s="3"/>
      <c r="AD62" s="3"/>
      <c r="AE62" s="3"/>
    </row>
    <row r="63" spans="1:31" customFormat="1" ht="21.95" customHeight="1" x14ac:dyDescent="0.2">
      <c r="A63" s="2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V63" s="3"/>
      <c r="AD63" s="3"/>
      <c r="AE63" s="3"/>
    </row>
    <row r="64" spans="1:31" customFormat="1" ht="21.95" customHeight="1" x14ac:dyDescent="0.2">
      <c r="A64" s="2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V64" s="3"/>
      <c r="AD64" s="3"/>
      <c r="AE64" s="3"/>
    </row>
    <row r="65" spans="1:31" customFormat="1" ht="21.95" customHeight="1" x14ac:dyDescent="0.2">
      <c r="A65" s="2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V65" s="3"/>
      <c r="AD65" s="3"/>
      <c r="AE65" s="3"/>
    </row>
    <row r="66" spans="1:31" customFormat="1" ht="21.95" customHeight="1" x14ac:dyDescent="0.2">
      <c r="A66" s="2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V66" s="3"/>
      <c r="AD66" s="3"/>
      <c r="AE66" s="3"/>
    </row>
    <row r="67" spans="1:31" customFormat="1" ht="21.95" customHeight="1" x14ac:dyDescent="0.2">
      <c r="A67" s="2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V67" s="3"/>
      <c r="AD67" s="3"/>
      <c r="AE67" s="3"/>
    </row>
    <row r="68" spans="1:31" customFormat="1" ht="21.95" customHeight="1" x14ac:dyDescent="0.2">
      <c r="A68" s="2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V68" s="3"/>
      <c r="AD68" s="3"/>
      <c r="AE68" s="3"/>
    </row>
    <row r="69" spans="1:31" customFormat="1" ht="21.9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V69" s="3"/>
      <c r="AD69" s="3"/>
      <c r="AE69" s="3"/>
    </row>
    <row r="70" spans="1:31" customFormat="1" ht="21.9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V70" s="3"/>
      <c r="AD70" s="3"/>
      <c r="AE70" s="3"/>
    </row>
    <row r="71" spans="1:31" customFormat="1" ht="21.9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V71" s="3"/>
      <c r="AD71" s="3"/>
      <c r="AE71" s="3"/>
    </row>
    <row r="72" spans="1:31" customFormat="1" ht="21.9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V72" s="3"/>
      <c r="AD72" s="3"/>
      <c r="AE72" s="3"/>
    </row>
    <row r="73" spans="1:31" customFormat="1" ht="24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V73" s="3"/>
      <c r="AD73" s="3"/>
      <c r="AE73" s="3"/>
    </row>
    <row r="74" spans="1:31" customForma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V74" s="3"/>
      <c r="AD74" s="3"/>
      <c r="AE74" s="3"/>
    </row>
    <row r="75" spans="1:31" customForma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3"/>
      <c r="AD75" s="3"/>
      <c r="AE75" s="3"/>
    </row>
    <row r="76" spans="1:31" customForma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3"/>
      <c r="AD76" s="3"/>
      <c r="AE76" s="3"/>
    </row>
    <row r="77" spans="1:31" customForma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3"/>
      <c r="AD77" s="3"/>
      <c r="AE77" s="3"/>
    </row>
    <row r="78" spans="1:31" customForma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3"/>
      <c r="AD78" s="3"/>
      <c r="AE78" s="3"/>
    </row>
    <row r="79" spans="1:31" customFormat="1" ht="28.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3"/>
      <c r="AD79" s="3"/>
      <c r="AE79" s="3"/>
    </row>
    <row r="86" ht="32.25" customHeight="1" x14ac:dyDescent="0.2"/>
    <row r="87" ht="108.75" customHeight="1" x14ac:dyDescent="0.2"/>
    <row r="94" ht="106.5" customHeight="1" x14ac:dyDescent="0.2"/>
  </sheetData>
  <sheetProtection formatCells="0" formatColumns="0" formatRows="0" insertColumns="0" insertRows="0" insertHyperlinks="0" deleteColumns="0" deleteRows="0" sort="0" autoFilter="0" pivotTables="0"/>
  <mergeCells count="38">
    <mergeCell ref="A5:A15"/>
    <mergeCell ref="I3:K3"/>
    <mergeCell ref="I4:J4"/>
    <mergeCell ref="L3:M3"/>
    <mergeCell ref="O4:O16"/>
    <mergeCell ref="B3:B4"/>
    <mergeCell ref="C3:C4"/>
    <mergeCell ref="D3:D4"/>
    <mergeCell ref="D2:G2"/>
    <mergeCell ref="E3:E4"/>
    <mergeCell ref="F3:F4"/>
    <mergeCell ref="G3:H3"/>
    <mergeCell ref="A3:A4"/>
    <mergeCell ref="O41:O42"/>
    <mergeCell ref="O21:O38"/>
    <mergeCell ref="O17:O20"/>
    <mergeCell ref="B52:E52"/>
    <mergeCell ref="A38:F38"/>
    <mergeCell ref="G33:M35"/>
    <mergeCell ref="A18:A30"/>
    <mergeCell ref="M41:M49"/>
    <mergeCell ref="G37:M39"/>
    <mergeCell ref="R49:R51"/>
    <mergeCell ref="S49:S51"/>
    <mergeCell ref="T49:T51"/>
    <mergeCell ref="U49:U51"/>
    <mergeCell ref="N4:N20"/>
    <mergeCell ref="N21:N48"/>
    <mergeCell ref="N49:N51"/>
    <mergeCell ref="O49:O51"/>
    <mergeCell ref="P49:P51"/>
    <mergeCell ref="Q49:Q51"/>
    <mergeCell ref="T4:T16"/>
    <mergeCell ref="T17:T20"/>
    <mergeCell ref="T21:T38"/>
    <mergeCell ref="T41:T42"/>
    <mergeCell ref="T43:T48"/>
    <mergeCell ref="O43:O48"/>
  </mergeCells>
  <conditionalFormatting sqref="G1:I1 G52:I65538 H2:I2 G3:H9 G11:H30">
    <cfRule type="cellIs" dxfId="5" priority="10" operator="equal">
      <formula>0</formula>
    </cfRule>
  </conditionalFormatting>
  <conditionalFormatting sqref="A51">
    <cfRule type="cellIs" dxfId="4" priority="9" operator="equal">
      <formula>0</formula>
    </cfRule>
  </conditionalFormatting>
  <conditionalFormatting sqref="A33:A36 G49:I50 G42:I47">
    <cfRule type="cellIs" dxfId="3" priority="7" operator="equal">
      <formula>0</formula>
    </cfRule>
  </conditionalFormatting>
  <conditionalFormatting sqref="A32">
    <cfRule type="cellIs" dxfId="2" priority="6" operator="equal">
      <formula>0</formula>
    </cfRule>
  </conditionalFormatting>
  <conditionalFormatting sqref="G10:H10">
    <cfRule type="cellIs" dxfId="1" priority="2" operator="equal">
      <formula>0</formula>
    </cfRule>
  </conditionalFormatting>
  <printOptions horizontalCentered="1"/>
  <pageMargins left="0" right="0" top="0" bottom="0" header="0" footer="0"/>
  <pageSetup paperSize="9" scale="43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tabColor rgb="FFC00000"/>
    <pageSetUpPr fitToPage="1"/>
  </sheetPr>
  <dimension ref="A1:U83"/>
  <sheetViews>
    <sheetView showGridLines="0" zoomScale="55" zoomScaleNormal="55" zoomScaleSheetLayoutView="40" zoomScalePageLayoutView="40" workbookViewId="0">
      <selection activeCell="B1" sqref="B1"/>
    </sheetView>
  </sheetViews>
  <sheetFormatPr defaultRowHeight="23.25" x14ac:dyDescent="0.2"/>
  <cols>
    <col min="1" max="1" width="38.140625" style="1" customWidth="1"/>
    <col min="2" max="2" width="67.7109375" style="1" customWidth="1"/>
    <col min="3" max="4" width="20.7109375" style="1" customWidth="1"/>
    <col min="5" max="5" width="25.7109375" style="1" customWidth="1"/>
    <col min="6" max="6" width="26.7109375" style="1" customWidth="1"/>
    <col min="7" max="7" width="15.7109375" style="1" customWidth="1"/>
    <col min="8" max="9" width="30.7109375" style="1" customWidth="1"/>
    <col min="10" max="10" width="13.140625" style="319" hidden="1" customWidth="1"/>
    <col min="11" max="13" width="19.140625" style="435" hidden="1" customWidth="1"/>
    <col min="14" max="14" width="17.5703125" style="1" customWidth="1"/>
    <col min="15" max="15" width="19.5703125" style="1" customWidth="1"/>
    <col min="16" max="16" width="11.5703125" style="1" bestFit="1" customWidth="1"/>
    <col min="17" max="17" width="14.7109375" style="1" bestFit="1" customWidth="1"/>
    <col min="18" max="18" width="10.85546875" style="1" bestFit="1" customWidth="1"/>
    <col min="19" max="20" width="9.140625" style="1"/>
    <col min="21" max="21" width="13.5703125" style="1" customWidth="1"/>
    <col min="22" max="16384" width="9.140625" style="1"/>
  </cols>
  <sheetData>
    <row r="1" spans="1:21" ht="75.75" customHeight="1" x14ac:dyDescent="0.4">
      <c r="C1" s="112"/>
      <c r="D1" s="112"/>
      <c r="E1" s="112"/>
      <c r="F1" s="112"/>
      <c r="G1" s="112"/>
      <c r="H1" s="112"/>
      <c r="I1" s="112"/>
      <c r="J1" s="318"/>
      <c r="K1" s="433"/>
      <c r="L1" s="433"/>
      <c r="M1" s="433"/>
      <c r="N1" s="24"/>
      <c r="O1" s="24"/>
      <c r="P1" s="24"/>
      <c r="Q1" s="24"/>
      <c r="R1" s="24"/>
      <c r="S1" s="24"/>
      <c r="T1" s="24"/>
      <c r="U1" s="24"/>
    </row>
    <row r="2" spans="1:21" ht="33" customHeight="1" x14ac:dyDescent="0.3">
      <c r="C2" s="195" t="s">
        <v>158</v>
      </c>
      <c r="D2" s="188"/>
      <c r="E2" s="188"/>
      <c r="F2" s="188"/>
      <c r="G2" s="188"/>
      <c r="H2" s="222" t="s">
        <v>147</v>
      </c>
      <c r="I2" s="437">
        <v>44621</v>
      </c>
      <c r="J2" s="437"/>
      <c r="K2" s="434"/>
      <c r="L2" s="434"/>
      <c r="M2" s="434"/>
      <c r="N2" s="9"/>
      <c r="O2" s="9"/>
      <c r="P2" s="9"/>
      <c r="Q2" s="9"/>
      <c r="R2" s="9"/>
      <c r="S2" s="9"/>
      <c r="T2" s="9"/>
      <c r="U2" s="9"/>
    </row>
    <row r="3" spans="1:21" ht="60" customHeight="1" x14ac:dyDescent="0.3">
      <c r="A3" s="894" t="s">
        <v>92</v>
      </c>
      <c r="B3" s="1119" t="s">
        <v>83</v>
      </c>
      <c r="C3" s="1120"/>
      <c r="D3" s="894" t="s">
        <v>100</v>
      </c>
      <c r="E3" s="898" t="s">
        <v>168</v>
      </c>
      <c r="F3" s="894" t="s">
        <v>98</v>
      </c>
      <c r="G3" s="894" t="s">
        <v>29</v>
      </c>
      <c r="H3" s="896" t="s">
        <v>99</v>
      </c>
      <c r="I3" s="897" t="s">
        <v>434</v>
      </c>
      <c r="J3" s="446" t="s">
        <v>21</v>
      </c>
      <c r="K3" s="447" t="s">
        <v>361</v>
      </c>
      <c r="L3" s="447" t="s">
        <v>506</v>
      </c>
      <c r="M3" s="447" t="s">
        <v>505</v>
      </c>
      <c r="N3" s="119"/>
      <c r="O3" s="119"/>
      <c r="P3" s="9"/>
      <c r="Q3" s="9"/>
      <c r="R3" s="9"/>
      <c r="S3" s="9"/>
      <c r="T3" s="9"/>
    </row>
    <row r="4" spans="1:21" ht="20.25" customHeight="1" x14ac:dyDescent="0.3">
      <c r="A4" s="1122"/>
      <c r="B4" s="1089" t="s">
        <v>439</v>
      </c>
      <c r="C4" s="1090" t="s">
        <v>11</v>
      </c>
      <c r="D4" s="93">
        <v>1.1000000000000001</v>
      </c>
      <c r="E4" s="168"/>
      <c r="F4" s="129">
        <v>2</v>
      </c>
      <c r="G4" s="151">
        <v>2.9810000000000003</v>
      </c>
      <c r="H4" s="1076">
        <v>96</v>
      </c>
      <c r="I4" s="98">
        <f t="shared" ref="I4:I43" si="0">ROUND(J4*Belarus*(1-$B$78),2)</f>
        <v>933</v>
      </c>
      <c r="J4" s="382">
        <f>ROUND((K4+M4)*L4*G4,0)</f>
        <v>933</v>
      </c>
      <c r="K4" s="445">
        <v>282</v>
      </c>
      <c r="L4" s="445">
        <v>1.1100000000000001</v>
      </c>
      <c r="M4" s="445"/>
      <c r="N4" s="448"/>
      <c r="O4" s="622"/>
      <c r="P4" s="283"/>
      <c r="Q4" s="623"/>
      <c r="R4" s="9"/>
      <c r="S4" s="9"/>
      <c r="T4" s="9"/>
    </row>
    <row r="5" spans="1:21" x14ac:dyDescent="0.3">
      <c r="A5" s="1122"/>
      <c r="B5" s="1089"/>
      <c r="C5" s="1090"/>
      <c r="D5" s="70">
        <v>1.3</v>
      </c>
      <c r="E5" s="169"/>
      <c r="F5" s="127">
        <v>2</v>
      </c>
      <c r="G5" s="77">
        <v>3.5230000000000001</v>
      </c>
      <c r="H5" s="1076"/>
      <c r="I5" s="98">
        <f t="shared" si="0"/>
        <v>1103</v>
      </c>
      <c r="J5" s="382">
        <f t="shared" ref="J5:J47" si="1">ROUND((K5+M5)*L5*G5,0)</f>
        <v>1103</v>
      </c>
      <c r="K5" s="445">
        <v>282</v>
      </c>
      <c r="L5" s="445">
        <v>1.1100000000000001</v>
      </c>
      <c r="M5" s="445"/>
      <c r="N5" s="448"/>
      <c r="O5" s="622"/>
      <c r="P5" s="283"/>
      <c r="Q5" s="623"/>
      <c r="R5" s="9"/>
      <c r="S5" s="9"/>
      <c r="T5" s="9"/>
    </row>
    <row r="6" spans="1:21" x14ac:dyDescent="0.3">
      <c r="A6" s="1122"/>
      <c r="B6" s="1089"/>
      <c r="C6" s="1090"/>
      <c r="D6" s="70">
        <v>1.5</v>
      </c>
      <c r="E6" s="169"/>
      <c r="F6" s="127">
        <v>2</v>
      </c>
      <c r="G6" s="77">
        <v>4.0599999999999996</v>
      </c>
      <c r="H6" s="1076"/>
      <c r="I6" s="98">
        <f t="shared" si="0"/>
        <v>1271</v>
      </c>
      <c r="J6" s="382">
        <f t="shared" si="1"/>
        <v>1271</v>
      </c>
      <c r="K6" s="445">
        <v>282</v>
      </c>
      <c r="L6" s="445">
        <v>1.1100000000000001</v>
      </c>
      <c r="M6" s="445"/>
      <c r="N6" s="448"/>
      <c r="O6" s="622"/>
      <c r="P6" s="283"/>
      <c r="Q6" s="623"/>
      <c r="R6" s="9"/>
      <c r="S6" s="9"/>
      <c r="T6" s="9"/>
    </row>
    <row r="7" spans="1:21" x14ac:dyDescent="0.3">
      <c r="A7" s="1122"/>
      <c r="B7" s="1089"/>
      <c r="C7" s="1090"/>
      <c r="D7" s="70">
        <v>1.7</v>
      </c>
      <c r="E7" s="169"/>
      <c r="F7" s="127">
        <v>2</v>
      </c>
      <c r="G7" s="77">
        <v>4.5999999999999996</v>
      </c>
      <c r="H7" s="1076"/>
      <c r="I7" s="98">
        <f t="shared" si="0"/>
        <v>1440</v>
      </c>
      <c r="J7" s="382">
        <f t="shared" si="1"/>
        <v>1440</v>
      </c>
      <c r="K7" s="445">
        <v>282</v>
      </c>
      <c r="L7" s="445">
        <v>1.1100000000000001</v>
      </c>
      <c r="M7" s="445"/>
      <c r="N7" s="448"/>
      <c r="O7" s="622"/>
      <c r="P7" s="283"/>
      <c r="Q7" s="623"/>
      <c r="R7" s="9"/>
      <c r="S7" s="9"/>
      <c r="T7" s="9"/>
    </row>
    <row r="8" spans="1:21" x14ac:dyDescent="0.3">
      <c r="A8" s="1122"/>
      <c r="B8" s="1089"/>
      <c r="C8" s="1090"/>
      <c r="D8" s="70">
        <v>1.9</v>
      </c>
      <c r="E8" s="169"/>
      <c r="F8" s="127">
        <v>2</v>
      </c>
      <c r="G8" s="77">
        <v>5.149</v>
      </c>
      <c r="H8" s="1076"/>
      <c r="I8" s="98">
        <f t="shared" si="0"/>
        <v>1612</v>
      </c>
      <c r="J8" s="382">
        <f t="shared" si="1"/>
        <v>1612</v>
      </c>
      <c r="K8" s="445">
        <v>282</v>
      </c>
      <c r="L8" s="445">
        <v>1.1100000000000001</v>
      </c>
      <c r="M8" s="445"/>
      <c r="N8" s="448"/>
      <c r="O8" s="622"/>
      <c r="P8" s="283"/>
      <c r="Q8" s="623"/>
      <c r="R8" s="9"/>
      <c r="S8" s="9"/>
      <c r="T8" s="9"/>
    </row>
    <row r="9" spans="1:21" x14ac:dyDescent="0.3">
      <c r="A9" s="1122"/>
      <c r="B9" s="1089"/>
      <c r="C9" s="1090"/>
      <c r="D9" s="70">
        <v>2</v>
      </c>
      <c r="E9" s="169"/>
      <c r="F9" s="127">
        <v>3</v>
      </c>
      <c r="G9" s="77">
        <v>5.42</v>
      </c>
      <c r="H9" s="1076"/>
      <c r="I9" s="98">
        <f t="shared" si="0"/>
        <v>1528</v>
      </c>
      <c r="J9" s="382">
        <f t="shared" si="1"/>
        <v>1528</v>
      </c>
      <c r="K9" s="445">
        <v>282</v>
      </c>
      <c r="L9" s="294">
        <v>1</v>
      </c>
      <c r="M9" s="445"/>
      <c r="N9" s="448"/>
      <c r="O9" s="622"/>
      <c r="P9" s="283"/>
      <c r="Q9" s="623"/>
      <c r="R9" s="9"/>
      <c r="S9" s="9"/>
      <c r="T9" s="9"/>
    </row>
    <row r="10" spans="1:21" x14ac:dyDescent="0.3">
      <c r="A10" s="1122"/>
      <c r="B10" s="1089"/>
      <c r="C10" s="1090"/>
      <c r="D10" s="70">
        <v>2.2000000000000002</v>
      </c>
      <c r="E10" s="169"/>
      <c r="F10" s="127">
        <v>3</v>
      </c>
      <c r="G10" s="77">
        <v>5.98</v>
      </c>
      <c r="H10" s="1076"/>
      <c r="I10" s="98">
        <f t="shared" si="0"/>
        <v>1686</v>
      </c>
      <c r="J10" s="382">
        <f t="shared" si="1"/>
        <v>1686</v>
      </c>
      <c r="K10" s="445">
        <v>282</v>
      </c>
      <c r="L10" s="294">
        <v>1</v>
      </c>
      <c r="M10" s="445"/>
      <c r="N10" s="448"/>
      <c r="O10" s="622"/>
      <c r="P10" s="283"/>
      <c r="Q10" s="623"/>
      <c r="R10" s="9"/>
      <c r="S10" s="9"/>
      <c r="T10" s="9"/>
    </row>
    <row r="11" spans="1:21" x14ac:dyDescent="0.3">
      <c r="A11" s="1122"/>
      <c r="B11" s="1089"/>
      <c r="C11" s="1090"/>
      <c r="D11" s="70">
        <v>2.4</v>
      </c>
      <c r="E11" s="169"/>
      <c r="F11" s="127">
        <v>3</v>
      </c>
      <c r="G11" s="77">
        <v>6.5039999999999996</v>
      </c>
      <c r="H11" s="1076"/>
      <c r="I11" s="98">
        <f t="shared" si="0"/>
        <v>1834</v>
      </c>
      <c r="J11" s="382">
        <f t="shared" si="1"/>
        <v>1834</v>
      </c>
      <c r="K11" s="445">
        <v>282</v>
      </c>
      <c r="L11" s="294">
        <v>1</v>
      </c>
      <c r="M11" s="445"/>
      <c r="N11" s="448"/>
      <c r="O11" s="622"/>
      <c r="P11" s="283"/>
      <c r="Q11" s="623"/>
      <c r="R11" s="9"/>
      <c r="S11" s="9"/>
      <c r="T11" s="9"/>
    </row>
    <row r="12" spans="1:21" x14ac:dyDescent="0.3">
      <c r="A12" s="1122"/>
      <c r="B12" s="1089"/>
      <c r="C12" s="1090"/>
      <c r="D12" s="70">
        <v>2.5</v>
      </c>
      <c r="E12" s="169"/>
      <c r="F12" s="127">
        <v>4</v>
      </c>
      <c r="G12" s="77">
        <v>6.79</v>
      </c>
      <c r="H12" s="1076"/>
      <c r="I12" s="98">
        <f t="shared" si="0"/>
        <v>1915</v>
      </c>
      <c r="J12" s="382">
        <f t="shared" si="1"/>
        <v>1915</v>
      </c>
      <c r="K12" s="445">
        <v>282</v>
      </c>
      <c r="L12" s="294">
        <v>1</v>
      </c>
      <c r="M12" s="445"/>
      <c r="N12" s="448"/>
      <c r="O12" s="622"/>
      <c r="P12" s="283"/>
      <c r="Q12" s="623"/>
      <c r="R12" s="9"/>
      <c r="S12" s="9"/>
      <c r="T12" s="9"/>
    </row>
    <row r="13" spans="1:21" x14ac:dyDescent="0.3">
      <c r="A13" s="1122"/>
      <c r="B13" s="407"/>
      <c r="C13" s="1090"/>
      <c r="D13" s="70">
        <v>2.5</v>
      </c>
      <c r="E13" s="169" t="s">
        <v>289</v>
      </c>
      <c r="F13" s="127">
        <v>5</v>
      </c>
      <c r="G13" s="77">
        <v>6.77</v>
      </c>
      <c r="H13" s="1076"/>
      <c r="I13" s="98">
        <f t="shared" si="0"/>
        <v>1909</v>
      </c>
      <c r="J13" s="382">
        <f t="shared" si="1"/>
        <v>1909</v>
      </c>
      <c r="K13" s="445">
        <v>282</v>
      </c>
      <c r="L13" s="294">
        <v>1</v>
      </c>
      <c r="M13" s="445"/>
      <c r="N13" s="448"/>
      <c r="O13" s="622"/>
      <c r="P13" s="283"/>
      <c r="Q13" s="623"/>
      <c r="R13" s="9"/>
      <c r="S13" s="9"/>
      <c r="T13" s="9"/>
    </row>
    <row r="14" spans="1:21" x14ac:dyDescent="0.3">
      <c r="A14" s="1122"/>
      <c r="B14" s="1091" t="s">
        <v>169</v>
      </c>
      <c r="C14" s="1090"/>
      <c r="D14" s="70">
        <v>3</v>
      </c>
      <c r="E14" s="169"/>
      <c r="F14" s="127">
        <v>4</v>
      </c>
      <c r="G14" s="77">
        <v>8.1199999999999992</v>
      </c>
      <c r="H14" s="1076"/>
      <c r="I14" s="98">
        <f t="shared" si="0"/>
        <v>2290</v>
      </c>
      <c r="J14" s="382">
        <f t="shared" si="1"/>
        <v>2290</v>
      </c>
      <c r="K14" s="445">
        <v>282</v>
      </c>
      <c r="L14" s="294">
        <v>1</v>
      </c>
      <c r="M14" s="445"/>
      <c r="N14" s="448"/>
      <c r="O14" s="622"/>
      <c r="P14" s="283"/>
      <c r="Q14" s="623"/>
      <c r="R14" s="9"/>
      <c r="S14" s="9"/>
      <c r="T14" s="9"/>
    </row>
    <row r="15" spans="1:21" x14ac:dyDescent="0.3">
      <c r="A15" s="1122"/>
      <c r="B15" s="1091"/>
      <c r="C15" s="1090"/>
      <c r="D15" s="70">
        <v>3</v>
      </c>
      <c r="E15" s="169" t="s">
        <v>289</v>
      </c>
      <c r="F15" s="143">
        <v>5</v>
      </c>
      <c r="G15" s="77">
        <v>8.1199999999999992</v>
      </c>
      <c r="H15" s="1076"/>
      <c r="I15" s="749">
        <f t="shared" si="0"/>
        <v>2290</v>
      </c>
      <c r="J15" s="382">
        <f t="shared" si="1"/>
        <v>2290</v>
      </c>
      <c r="K15" s="445">
        <v>282</v>
      </c>
      <c r="L15" s="294">
        <v>1</v>
      </c>
      <c r="M15" s="445"/>
      <c r="N15" s="448"/>
      <c r="O15" s="622"/>
      <c r="P15" s="283"/>
      <c r="Q15" s="623"/>
      <c r="R15" s="9"/>
      <c r="S15" s="9"/>
      <c r="T15" s="9"/>
    </row>
    <row r="16" spans="1:21" x14ac:dyDescent="0.3">
      <c r="A16" s="1122"/>
      <c r="B16" s="1091"/>
      <c r="C16" s="1090"/>
      <c r="D16" s="71">
        <v>4</v>
      </c>
      <c r="E16" s="170"/>
      <c r="F16" s="128">
        <v>6</v>
      </c>
      <c r="G16" s="78">
        <v>11.06</v>
      </c>
      <c r="H16" s="1076"/>
      <c r="I16" s="99">
        <f t="shared" si="0"/>
        <v>3119</v>
      </c>
      <c r="J16" s="382">
        <f t="shared" si="1"/>
        <v>3119</v>
      </c>
      <c r="K16" s="445">
        <v>282</v>
      </c>
      <c r="L16" s="294">
        <v>1</v>
      </c>
      <c r="M16" s="445"/>
      <c r="N16" s="448"/>
      <c r="O16" s="622"/>
      <c r="P16" s="283"/>
      <c r="Q16" s="623"/>
      <c r="R16" s="9"/>
      <c r="S16" s="9"/>
      <c r="T16" s="9"/>
    </row>
    <row r="17" spans="1:20" x14ac:dyDescent="0.3">
      <c r="A17" s="1122"/>
      <c r="B17" s="1091"/>
      <c r="C17" s="1066" t="s">
        <v>3</v>
      </c>
      <c r="D17" s="70">
        <v>4</v>
      </c>
      <c r="E17" s="169"/>
      <c r="F17" s="127" t="s">
        <v>502</v>
      </c>
      <c r="G17" s="77">
        <v>15.53</v>
      </c>
      <c r="H17" s="1124">
        <v>64</v>
      </c>
      <c r="I17" s="750">
        <f t="shared" si="0"/>
        <v>4379</v>
      </c>
      <c r="J17" s="382">
        <f t="shared" si="1"/>
        <v>4379</v>
      </c>
      <c r="K17" s="445">
        <v>282</v>
      </c>
      <c r="L17" s="294">
        <v>1</v>
      </c>
      <c r="M17" s="445"/>
      <c r="N17" s="448"/>
      <c r="O17" s="622"/>
      <c r="P17" s="9"/>
      <c r="Q17" s="623"/>
      <c r="R17" s="9"/>
      <c r="S17" s="9"/>
      <c r="T17" s="9"/>
    </row>
    <row r="18" spans="1:20" x14ac:dyDescent="0.3">
      <c r="A18" s="1122"/>
      <c r="B18" s="1091"/>
      <c r="C18" s="1067"/>
      <c r="D18" s="178">
        <v>4</v>
      </c>
      <c r="E18" s="172"/>
      <c r="F18" s="143" t="s">
        <v>501</v>
      </c>
      <c r="G18" s="153">
        <v>15.53</v>
      </c>
      <c r="H18" s="1125"/>
      <c r="I18" s="751">
        <f t="shared" si="0"/>
        <v>4457</v>
      </c>
      <c r="J18" s="382">
        <f t="shared" si="1"/>
        <v>4457</v>
      </c>
      <c r="K18" s="445">
        <v>282</v>
      </c>
      <c r="L18" s="294">
        <v>1</v>
      </c>
      <c r="M18" s="445">
        <v>5</v>
      </c>
      <c r="N18" s="448"/>
      <c r="O18" s="622"/>
      <c r="P18" s="9"/>
      <c r="Q18" s="623"/>
      <c r="R18" s="9"/>
      <c r="S18" s="9"/>
      <c r="T18" s="9"/>
    </row>
    <row r="19" spans="1:20" x14ac:dyDescent="0.3">
      <c r="A19" s="1122"/>
      <c r="B19" s="1091"/>
      <c r="C19" s="1067"/>
      <c r="D19" s="178">
        <v>5</v>
      </c>
      <c r="E19" s="172"/>
      <c r="F19" s="143" t="s">
        <v>503</v>
      </c>
      <c r="G19" s="153">
        <v>19.52</v>
      </c>
      <c r="H19" s="1125" t="s">
        <v>593</v>
      </c>
      <c r="I19" s="751">
        <f t="shared" si="0"/>
        <v>5505</v>
      </c>
      <c r="J19" s="382">
        <f t="shared" si="1"/>
        <v>5505</v>
      </c>
      <c r="K19" s="445">
        <v>282</v>
      </c>
      <c r="L19" s="294">
        <v>1</v>
      </c>
      <c r="M19" s="445"/>
      <c r="N19" s="448"/>
      <c r="O19" s="622"/>
      <c r="P19" s="9"/>
      <c r="Q19" s="623"/>
      <c r="R19" s="9"/>
      <c r="S19" s="9"/>
      <c r="T19" s="9"/>
    </row>
    <row r="20" spans="1:20" x14ac:dyDescent="0.3">
      <c r="A20" s="1122"/>
      <c r="B20" s="1092"/>
      <c r="C20" s="1079"/>
      <c r="D20" s="176">
        <v>5</v>
      </c>
      <c r="E20" s="171"/>
      <c r="F20" s="128" t="s">
        <v>504</v>
      </c>
      <c r="G20" s="142">
        <v>19.52</v>
      </c>
      <c r="H20" s="1126"/>
      <c r="I20" s="99">
        <f t="shared" si="0"/>
        <v>5602</v>
      </c>
      <c r="J20" s="382">
        <f t="shared" si="1"/>
        <v>5602</v>
      </c>
      <c r="K20" s="445">
        <v>282</v>
      </c>
      <c r="L20" s="294">
        <v>1</v>
      </c>
      <c r="M20" s="445">
        <v>5</v>
      </c>
      <c r="N20" s="448"/>
      <c r="O20" s="622"/>
      <c r="P20" s="9"/>
      <c r="Q20" s="623"/>
      <c r="R20" s="9"/>
      <c r="S20" s="9"/>
      <c r="T20" s="9"/>
    </row>
    <row r="21" spans="1:20" ht="20.25" customHeight="1" x14ac:dyDescent="0.3">
      <c r="A21" s="1122"/>
      <c r="B21" s="1096" t="s">
        <v>347</v>
      </c>
      <c r="C21" s="1097" t="s">
        <v>11</v>
      </c>
      <c r="D21" s="72">
        <v>1</v>
      </c>
      <c r="E21" s="167"/>
      <c r="F21" s="126" t="s">
        <v>37</v>
      </c>
      <c r="G21" s="76">
        <v>2.71</v>
      </c>
      <c r="H21" s="1101">
        <v>96</v>
      </c>
      <c r="I21" s="97">
        <f t="shared" si="0"/>
        <v>972</v>
      </c>
      <c r="J21" s="382">
        <f t="shared" si="1"/>
        <v>972</v>
      </c>
      <c r="K21" s="445">
        <v>328</v>
      </c>
      <c r="L21" s="445">
        <v>1.1100000000000001</v>
      </c>
      <c r="M21" s="445">
        <v>-5</v>
      </c>
      <c r="N21" s="448"/>
      <c r="O21" s="622"/>
      <c r="P21" s="283"/>
      <c r="Q21" s="623"/>
      <c r="R21" s="9"/>
      <c r="S21" s="9"/>
      <c r="T21" s="9"/>
    </row>
    <row r="22" spans="1:20" ht="20.25" customHeight="1" x14ac:dyDescent="0.3">
      <c r="A22" s="1122"/>
      <c r="B22" s="1089"/>
      <c r="C22" s="1098"/>
      <c r="D22" s="93">
        <v>1.1000000000000001</v>
      </c>
      <c r="E22" s="168"/>
      <c r="F22" s="129">
        <v>2</v>
      </c>
      <c r="G22" s="151">
        <v>2.9810000000000003</v>
      </c>
      <c r="H22" s="1102"/>
      <c r="I22" s="152">
        <f t="shared" si="0"/>
        <v>1085</v>
      </c>
      <c r="J22" s="382">
        <f t="shared" si="1"/>
        <v>1085</v>
      </c>
      <c r="K22" s="445">
        <v>328</v>
      </c>
      <c r="L22" s="445">
        <v>1.1100000000000001</v>
      </c>
      <c r="M22" s="445"/>
      <c r="N22" s="448"/>
      <c r="O22" s="622"/>
      <c r="P22" s="283"/>
      <c r="Q22" s="623"/>
      <c r="R22" s="9"/>
      <c r="S22" s="9"/>
      <c r="T22" s="9"/>
    </row>
    <row r="23" spans="1:20" x14ac:dyDescent="0.3">
      <c r="A23" s="1122"/>
      <c r="B23" s="1089"/>
      <c r="C23" s="1099"/>
      <c r="D23" s="70">
        <v>1.3</v>
      </c>
      <c r="E23" s="169"/>
      <c r="F23" s="127">
        <v>2</v>
      </c>
      <c r="G23" s="77">
        <v>3.5230000000000001</v>
      </c>
      <c r="H23" s="1102"/>
      <c r="I23" s="98">
        <f t="shared" si="0"/>
        <v>1283</v>
      </c>
      <c r="J23" s="382">
        <f t="shared" si="1"/>
        <v>1283</v>
      </c>
      <c r="K23" s="445">
        <v>328</v>
      </c>
      <c r="L23" s="445">
        <v>1.1100000000000001</v>
      </c>
      <c r="M23" s="445"/>
      <c r="N23" s="448"/>
      <c r="O23" s="622"/>
      <c r="P23" s="283"/>
      <c r="Q23" s="623"/>
      <c r="R23" s="9"/>
      <c r="S23" s="9"/>
      <c r="T23" s="9"/>
    </row>
    <row r="24" spans="1:20" x14ac:dyDescent="0.3">
      <c r="A24" s="1122"/>
      <c r="B24" s="1089"/>
      <c r="C24" s="1099"/>
      <c r="D24" s="70">
        <v>1.5</v>
      </c>
      <c r="E24" s="169"/>
      <c r="F24" s="127" t="s">
        <v>37</v>
      </c>
      <c r="G24" s="77">
        <v>4.0649999999999995</v>
      </c>
      <c r="H24" s="1102"/>
      <c r="I24" s="98">
        <f t="shared" si="0"/>
        <v>1457</v>
      </c>
      <c r="J24" s="382">
        <f t="shared" si="1"/>
        <v>1457</v>
      </c>
      <c r="K24" s="445">
        <v>328</v>
      </c>
      <c r="L24" s="445">
        <v>1.1100000000000001</v>
      </c>
      <c r="M24" s="445">
        <v>-5</v>
      </c>
      <c r="N24" s="448"/>
      <c r="O24" s="622"/>
      <c r="P24" s="283"/>
      <c r="Q24" s="623"/>
      <c r="R24" s="9"/>
      <c r="S24" s="9"/>
      <c r="T24" s="9"/>
    </row>
    <row r="25" spans="1:20" x14ac:dyDescent="0.3">
      <c r="A25" s="1122"/>
      <c r="B25" s="1089"/>
      <c r="C25" s="1099"/>
      <c r="D25" s="70">
        <v>1.5</v>
      </c>
      <c r="E25" s="169" t="s">
        <v>287</v>
      </c>
      <c r="F25" s="127">
        <v>2</v>
      </c>
      <c r="G25" s="77">
        <v>4.0599999999999996</v>
      </c>
      <c r="H25" s="1102"/>
      <c r="I25" s="98">
        <f t="shared" si="0"/>
        <v>1478</v>
      </c>
      <c r="J25" s="382">
        <f t="shared" si="1"/>
        <v>1478</v>
      </c>
      <c r="K25" s="445">
        <v>328</v>
      </c>
      <c r="L25" s="445">
        <v>1.1100000000000001</v>
      </c>
      <c r="M25" s="445"/>
      <c r="N25" s="448"/>
      <c r="O25" s="622"/>
      <c r="P25" s="283"/>
      <c r="Q25" s="623"/>
      <c r="R25" s="9"/>
      <c r="S25" s="9"/>
      <c r="T25" s="9"/>
    </row>
    <row r="26" spans="1:20" x14ac:dyDescent="0.3">
      <c r="A26" s="1122"/>
      <c r="B26" s="1089"/>
      <c r="C26" s="1099"/>
      <c r="D26" s="70">
        <v>1.7</v>
      </c>
      <c r="E26" s="169"/>
      <c r="F26" s="127">
        <v>2</v>
      </c>
      <c r="G26" s="77">
        <v>4.5999999999999996</v>
      </c>
      <c r="H26" s="1102"/>
      <c r="I26" s="98">
        <f t="shared" si="0"/>
        <v>1675</v>
      </c>
      <c r="J26" s="382">
        <f t="shared" si="1"/>
        <v>1675</v>
      </c>
      <c r="K26" s="445">
        <v>328</v>
      </c>
      <c r="L26" s="445">
        <v>1.1100000000000001</v>
      </c>
      <c r="M26" s="445"/>
      <c r="N26" s="448"/>
      <c r="O26" s="622"/>
      <c r="P26" s="283"/>
      <c r="Q26" s="623"/>
      <c r="R26" s="9"/>
      <c r="S26" s="9"/>
      <c r="T26" s="9"/>
    </row>
    <row r="27" spans="1:20" x14ac:dyDescent="0.3">
      <c r="A27" s="1122"/>
      <c r="B27" s="1089"/>
      <c r="C27" s="1099"/>
      <c r="D27" s="70">
        <v>1.9</v>
      </c>
      <c r="E27" s="169"/>
      <c r="F27" s="127">
        <v>2</v>
      </c>
      <c r="G27" s="77">
        <v>5.149</v>
      </c>
      <c r="H27" s="1102"/>
      <c r="I27" s="98">
        <f t="shared" si="0"/>
        <v>1875</v>
      </c>
      <c r="J27" s="382">
        <f t="shared" si="1"/>
        <v>1875</v>
      </c>
      <c r="K27" s="445">
        <v>328</v>
      </c>
      <c r="L27" s="445">
        <v>1.1100000000000001</v>
      </c>
      <c r="M27" s="445"/>
      <c r="N27" s="448"/>
      <c r="O27" s="622"/>
      <c r="P27" s="283"/>
      <c r="Q27" s="623"/>
      <c r="R27" s="9"/>
      <c r="S27" s="9"/>
      <c r="T27" s="9"/>
    </row>
    <row r="28" spans="1:20" x14ac:dyDescent="0.3">
      <c r="A28" s="1122"/>
      <c r="B28" s="1089"/>
      <c r="C28" s="1099"/>
      <c r="D28" s="70">
        <v>2</v>
      </c>
      <c r="E28" s="169"/>
      <c r="F28" s="127" t="s">
        <v>37</v>
      </c>
      <c r="G28" s="77">
        <v>5.42</v>
      </c>
      <c r="H28" s="1102"/>
      <c r="I28" s="98">
        <f t="shared" si="0"/>
        <v>1751</v>
      </c>
      <c r="J28" s="382">
        <f t="shared" si="1"/>
        <v>1751</v>
      </c>
      <c r="K28" s="445">
        <v>328</v>
      </c>
      <c r="L28" s="294">
        <v>1</v>
      </c>
      <c r="M28" s="445">
        <v>-5</v>
      </c>
      <c r="N28" s="448"/>
      <c r="O28" s="622"/>
      <c r="P28" s="283"/>
      <c r="Q28" s="623"/>
      <c r="R28" s="9"/>
      <c r="S28" s="9"/>
      <c r="T28" s="9"/>
    </row>
    <row r="29" spans="1:20" x14ac:dyDescent="0.3">
      <c r="A29" s="1122"/>
      <c r="B29" s="1089"/>
      <c r="C29" s="1099"/>
      <c r="D29" s="70">
        <v>2</v>
      </c>
      <c r="E29" s="169"/>
      <c r="F29" s="127">
        <v>3</v>
      </c>
      <c r="G29" s="77">
        <v>5.42</v>
      </c>
      <c r="H29" s="1102"/>
      <c r="I29" s="98">
        <f t="shared" si="0"/>
        <v>1778</v>
      </c>
      <c r="J29" s="382">
        <f t="shared" si="1"/>
        <v>1778</v>
      </c>
      <c r="K29" s="445">
        <v>328</v>
      </c>
      <c r="L29" s="294">
        <v>1</v>
      </c>
      <c r="M29" s="445"/>
      <c r="N29" s="448"/>
      <c r="O29" s="622"/>
      <c r="P29" s="283"/>
      <c r="Q29" s="623"/>
      <c r="R29" s="9"/>
      <c r="S29" s="9"/>
      <c r="T29" s="9"/>
    </row>
    <row r="30" spans="1:20" x14ac:dyDescent="0.3">
      <c r="A30" s="1122"/>
      <c r="B30" s="1089"/>
      <c r="C30" s="1099"/>
      <c r="D30" s="730" t="s">
        <v>590</v>
      </c>
      <c r="E30" s="731" t="s">
        <v>589</v>
      </c>
      <c r="F30" s="732">
        <v>4</v>
      </c>
      <c r="G30" s="733">
        <v>7.03</v>
      </c>
      <c r="H30" s="890">
        <v>50</v>
      </c>
      <c r="I30" s="796">
        <f t="shared" si="0"/>
        <v>2645</v>
      </c>
      <c r="J30" s="734">
        <f>J29+'Эл-ты панельных ограждений - 2'!H23</f>
        <v>2645</v>
      </c>
      <c r="K30" s="445"/>
      <c r="L30" s="294"/>
      <c r="M30" s="445"/>
      <c r="N30" s="448"/>
      <c r="O30" s="622"/>
      <c r="P30" s="283"/>
      <c r="Q30" s="623"/>
      <c r="R30" s="9"/>
      <c r="S30" s="9"/>
      <c r="T30" s="9"/>
    </row>
    <row r="31" spans="1:20" x14ac:dyDescent="0.3">
      <c r="A31" s="1122"/>
      <c r="B31" s="1089"/>
      <c r="C31" s="1099"/>
      <c r="D31" s="70">
        <v>2.2000000000000002</v>
      </c>
      <c r="E31" s="169"/>
      <c r="F31" s="127">
        <v>3</v>
      </c>
      <c r="G31" s="77">
        <v>5.98</v>
      </c>
      <c r="H31" s="1102">
        <v>96</v>
      </c>
      <c r="I31" s="98">
        <f t="shared" si="0"/>
        <v>1961</v>
      </c>
      <c r="J31" s="382">
        <f t="shared" si="1"/>
        <v>1961</v>
      </c>
      <c r="K31" s="445">
        <v>328</v>
      </c>
      <c r="L31" s="294">
        <v>1</v>
      </c>
      <c r="M31" s="445"/>
      <c r="N31" s="448"/>
      <c r="O31" s="622"/>
      <c r="P31" s="283"/>
      <c r="Q31" s="623"/>
      <c r="R31" s="9"/>
      <c r="S31" s="9"/>
      <c r="T31" s="9"/>
    </row>
    <row r="32" spans="1:20" x14ac:dyDescent="0.3">
      <c r="A32" s="1122"/>
      <c r="B32" s="1089"/>
      <c r="C32" s="1099"/>
      <c r="D32" s="70">
        <v>2.4</v>
      </c>
      <c r="E32" s="169"/>
      <c r="F32" s="127">
        <v>3</v>
      </c>
      <c r="G32" s="77">
        <v>6.5039999999999996</v>
      </c>
      <c r="H32" s="1102"/>
      <c r="I32" s="98">
        <f t="shared" si="0"/>
        <v>2133</v>
      </c>
      <c r="J32" s="382">
        <f t="shared" si="1"/>
        <v>2133</v>
      </c>
      <c r="K32" s="445">
        <v>328</v>
      </c>
      <c r="L32" s="294">
        <v>1</v>
      </c>
      <c r="M32" s="445"/>
      <c r="N32" s="448"/>
      <c r="O32" s="622"/>
      <c r="P32" s="283"/>
      <c r="Q32" s="623"/>
      <c r="R32" s="9"/>
      <c r="S32" s="9"/>
      <c r="T32" s="9"/>
    </row>
    <row r="33" spans="1:20" x14ac:dyDescent="0.3">
      <c r="A33" s="1122"/>
      <c r="B33" s="1089"/>
      <c r="C33" s="1099"/>
      <c r="D33" s="70">
        <v>2.5</v>
      </c>
      <c r="E33" s="169" t="s">
        <v>332</v>
      </c>
      <c r="F33" s="127" t="s">
        <v>37</v>
      </c>
      <c r="G33" s="77">
        <v>6.7750000000000004</v>
      </c>
      <c r="H33" s="1102"/>
      <c r="I33" s="98">
        <f t="shared" si="0"/>
        <v>2188</v>
      </c>
      <c r="J33" s="382">
        <f t="shared" si="1"/>
        <v>2188</v>
      </c>
      <c r="K33" s="445">
        <v>328</v>
      </c>
      <c r="L33" s="294">
        <v>1</v>
      </c>
      <c r="M33" s="445">
        <v>-5</v>
      </c>
      <c r="N33" s="448"/>
      <c r="O33" s="622"/>
      <c r="P33" s="283"/>
      <c r="Q33" s="623"/>
      <c r="R33" s="9"/>
      <c r="S33" s="9"/>
      <c r="T33" s="9"/>
    </row>
    <row r="34" spans="1:20" x14ac:dyDescent="0.3">
      <c r="A34" s="1122"/>
      <c r="B34" s="1089"/>
      <c r="C34" s="1099"/>
      <c r="D34" s="70">
        <v>2.5</v>
      </c>
      <c r="E34" s="169"/>
      <c r="F34" s="127">
        <v>4</v>
      </c>
      <c r="G34" s="77">
        <v>6.79</v>
      </c>
      <c r="H34" s="1102"/>
      <c r="I34" s="98">
        <f t="shared" si="0"/>
        <v>2227</v>
      </c>
      <c r="J34" s="382">
        <f t="shared" si="1"/>
        <v>2227</v>
      </c>
      <c r="K34" s="445">
        <v>328</v>
      </c>
      <c r="L34" s="294">
        <v>1</v>
      </c>
      <c r="M34" s="445"/>
      <c r="N34" s="448"/>
      <c r="O34" s="622"/>
      <c r="P34" s="283"/>
      <c r="Q34" s="623"/>
      <c r="R34" s="9"/>
      <c r="S34" s="9"/>
      <c r="T34" s="9"/>
    </row>
    <row r="35" spans="1:20" x14ac:dyDescent="0.3">
      <c r="A35" s="1122"/>
      <c r="B35" s="1089"/>
      <c r="C35" s="1099"/>
      <c r="D35" s="70">
        <v>2.5</v>
      </c>
      <c r="E35" s="169" t="s">
        <v>332</v>
      </c>
      <c r="F35" s="127">
        <v>5</v>
      </c>
      <c r="G35" s="77">
        <v>6.77</v>
      </c>
      <c r="H35" s="1102"/>
      <c r="I35" s="98">
        <f t="shared" si="0"/>
        <v>2221</v>
      </c>
      <c r="J35" s="382">
        <f t="shared" si="1"/>
        <v>2221</v>
      </c>
      <c r="K35" s="445">
        <v>328</v>
      </c>
      <c r="L35" s="294">
        <v>1</v>
      </c>
      <c r="M35" s="445"/>
      <c r="N35" s="448"/>
      <c r="O35" s="622"/>
      <c r="P35" s="283"/>
      <c r="Q35" s="623"/>
      <c r="R35" s="9"/>
      <c r="S35" s="9"/>
      <c r="T35" s="9"/>
    </row>
    <row r="36" spans="1:20" x14ac:dyDescent="0.3">
      <c r="A36" s="1122"/>
      <c r="B36" s="1089"/>
      <c r="C36" s="1099"/>
      <c r="D36" s="70">
        <v>3</v>
      </c>
      <c r="E36" s="169" t="s">
        <v>325</v>
      </c>
      <c r="F36" s="127" t="s">
        <v>37</v>
      </c>
      <c r="G36" s="77">
        <v>8.129999999999999</v>
      </c>
      <c r="H36" s="1102"/>
      <c r="I36" s="98">
        <f t="shared" si="0"/>
        <v>2626</v>
      </c>
      <c r="J36" s="382">
        <f t="shared" si="1"/>
        <v>2626</v>
      </c>
      <c r="K36" s="445">
        <v>328</v>
      </c>
      <c r="L36" s="294">
        <v>1</v>
      </c>
      <c r="M36" s="445">
        <v>-5</v>
      </c>
      <c r="N36" s="448"/>
      <c r="O36" s="622"/>
      <c r="P36" s="283"/>
      <c r="Q36" s="623"/>
      <c r="R36" s="9"/>
      <c r="S36" s="9"/>
      <c r="T36" s="9"/>
    </row>
    <row r="37" spans="1:20" x14ac:dyDescent="0.3">
      <c r="A37" s="1122"/>
      <c r="B37" s="1089"/>
      <c r="C37" s="1099"/>
      <c r="D37" s="70">
        <v>3</v>
      </c>
      <c r="E37" s="169"/>
      <c r="F37" s="127">
        <v>4</v>
      </c>
      <c r="G37" s="77">
        <v>8.1199999999999992</v>
      </c>
      <c r="H37" s="1102"/>
      <c r="I37" s="98">
        <f t="shared" si="0"/>
        <v>2663</v>
      </c>
      <c r="J37" s="382">
        <f t="shared" si="1"/>
        <v>2663</v>
      </c>
      <c r="K37" s="445">
        <v>328</v>
      </c>
      <c r="L37" s="294">
        <v>1</v>
      </c>
      <c r="M37" s="445"/>
      <c r="N37" s="448"/>
      <c r="O37" s="622"/>
      <c r="P37" s="283"/>
      <c r="Q37" s="623"/>
      <c r="R37" s="9"/>
      <c r="S37" s="9"/>
      <c r="T37" s="9"/>
    </row>
    <row r="38" spans="1:20" x14ac:dyDescent="0.3">
      <c r="A38" s="1122"/>
      <c r="B38" s="520"/>
      <c r="C38" s="1100"/>
      <c r="D38" s="70">
        <v>3</v>
      </c>
      <c r="E38" s="169" t="s">
        <v>290</v>
      </c>
      <c r="F38" s="143">
        <v>5</v>
      </c>
      <c r="G38" s="77">
        <v>8.1199999999999992</v>
      </c>
      <c r="H38" s="1102"/>
      <c r="I38" s="749">
        <f t="shared" si="0"/>
        <v>2663</v>
      </c>
      <c r="J38" s="382">
        <f t="shared" si="1"/>
        <v>2663</v>
      </c>
      <c r="K38" s="445">
        <v>328</v>
      </c>
      <c r="L38" s="294">
        <v>1</v>
      </c>
      <c r="M38" s="445"/>
      <c r="N38" s="448"/>
      <c r="O38" s="622"/>
      <c r="P38" s="283"/>
      <c r="Q38" s="623"/>
      <c r="R38" s="9"/>
      <c r="S38" s="9"/>
      <c r="T38" s="9"/>
    </row>
    <row r="39" spans="1:20" ht="23.25" customHeight="1" x14ac:dyDescent="0.3">
      <c r="A39" s="1122"/>
      <c r="B39" s="1091" t="s">
        <v>342</v>
      </c>
      <c r="C39" s="1100"/>
      <c r="D39" s="178">
        <v>4</v>
      </c>
      <c r="E39" s="172"/>
      <c r="F39" s="143">
        <v>6</v>
      </c>
      <c r="G39" s="153">
        <v>11.06</v>
      </c>
      <c r="H39" s="1127"/>
      <c r="I39" s="749">
        <f t="shared" si="0"/>
        <v>3628</v>
      </c>
      <c r="J39" s="382">
        <f t="shared" si="1"/>
        <v>3628</v>
      </c>
      <c r="K39" s="445">
        <v>328</v>
      </c>
      <c r="L39" s="294">
        <v>1</v>
      </c>
      <c r="M39" s="445"/>
      <c r="N39" s="448"/>
      <c r="O39" s="622"/>
      <c r="P39" s="283"/>
      <c r="Q39" s="623"/>
      <c r="R39" s="9"/>
      <c r="S39" s="9"/>
      <c r="T39" s="9"/>
    </row>
    <row r="40" spans="1:20" ht="23.25" customHeight="1" x14ac:dyDescent="0.3">
      <c r="A40" s="1122"/>
      <c r="B40" s="1091"/>
      <c r="C40" s="1093" t="s">
        <v>19</v>
      </c>
      <c r="D40" s="175">
        <v>4</v>
      </c>
      <c r="E40" s="173"/>
      <c r="F40" s="126">
        <v>6</v>
      </c>
      <c r="G40" s="141">
        <v>19.2</v>
      </c>
      <c r="H40" s="794">
        <v>54</v>
      </c>
      <c r="I40" s="752">
        <f t="shared" si="0"/>
        <v>6298</v>
      </c>
      <c r="J40" s="382">
        <f t="shared" si="1"/>
        <v>6298</v>
      </c>
      <c r="K40" s="445">
        <v>328</v>
      </c>
      <c r="L40" s="294">
        <v>1</v>
      </c>
      <c r="M40" s="445"/>
      <c r="N40" s="448"/>
      <c r="O40" s="622"/>
      <c r="P40" s="9"/>
      <c r="Q40" s="623"/>
      <c r="R40" s="9"/>
      <c r="S40" s="9"/>
      <c r="T40" s="9"/>
    </row>
    <row r="41" spans="1:20" x14ac:dyDescent="0.3">
      <c r="A41" s="1122"/>
      <c r="B41" s="1091"/>
      <c r="C41" s="1094"/>
      <c r="D41" s="176">
        <v>5</v>
      </c>
      <c r="E41" s="171"/>
      <c r="F41" s="128">
        <v>8</v>
      </c>
      <c r="G41" s="95">
        <v>24</v>
      </c>
      <c r="H41" s="795" t="s">
        <v>595</v>
      </c>
      <c r="I41" s="753">
        <f t="shared" si="0"/>
        <v>7872</v>
      </c>
      <c r="J41" s="382">
        <f t="shared" si="1"/>
        <v>7872</v>
      </c>
      <c r="K41" s="445">
        <v>328</v>
      </c>
      <c r="L41" s="294">
        <v>1</v>
      </c>
      <c r="M41" s="445"/>
      <c r="N41" s="448"/>
      <c r="O41" s="622"/>
      <c r="P41" s="9"/>
      <c r="Q41" s="623"/>
      <c r="R41" s="9"/>
      <c r="S41" s="9"/>
      <c r="T41" s="9"/>
    </row>
    <row r="42" spans="1:20" x14ac:dyDescent="0.3">
      <c r="A42" s="1122"/>
      <c r="B42" s="1091"/>
      <c r="C42" s="1066" t="s">
        <v>3</v>
      </c>
      <c r="D42" s="175">
        <v>3</v>
      </c>
      <c r="E42" s="173"/>
      <c r="F42" s="126" t="s">
        <v>37</v>
      </c>
      <c r="G42" s="141">
        <v>11.64</v>
      </c>
      <c r="H42" s="1124">
        <v>64</v>
      </c>
      <c r="I42" s="97">
        <f t="shared" si="0"/>
        <v>3760</v>
      </c>
      <c r="J42" s="382">
        <f t="shared" si="1"/>
        <v>3760</v>
      </c>
      <c r="K42" s="445">
        <v>328</v>
      </c>
      <c r="L42" s="294">
        <v>1</v>
      </c>
      <c r="M42" s="445">
        <v>-5</v>
      </c>
      <c r="N42" s="448"/>
      <c r="O42" s="622"/>
      <c r="P42" s="9"/>
      <c r="Q42" s="623"/>
      <c r="R42" s="9"/>
      <c r="S42" s="9"/>
      <c r="T42" s="9"/>
    </row>
    <row r="43" spans="1:20" x14ac:dyDescent="0.3">
      <c r="A43" s="1122"/>
      <c r="B43" s="1091"/>
      <c r="C43" s="1067"/>
      <c r="D43" s="177">
        <v>4</v>
      </c>
      <c r="E43" s="174"/>
      <c r="F43" s="127" t="s">
        <v>37</v>
      </c>
      <c r="G43" s="164">
        <v>15.52</v>
      </c>
      <c r="H43" s="1125"/>
      <c r="I43" s="98">
        <f t="shared" si="0"/>
        <v>5013</v>
      </c>
      <c r="J43" s="382">
        <f t="shared" si="1"/>
        <v>5013</v>
      </c>
      <c r="K43" s="445">
        <v>328</v>
      </c>
      <c r="L43" s="294">
        <v>1</v>
      </c>
      <c r="M43" s="445">
        <v>-5</v>
      </c>
      <c r="N43" s="448"/>
      <c r="O43" s="622"/>
      <c r="P43" s="9"/>
      <c r="Q43" s="623"/>
      <c r="R43" s="74"/>
      <c r="S43" s="9"/>
      <c r="T43" s="9"/>
    </row>
    <row r="44" spans="1:20" x14ac:dyDescent="0.3">
      <c r="A44" s="1122"/>
      <c r="B44" s="1091"/>
      <c r="C44" s="1067"/>
      <c r="D44" s="177">
        <v>4</v>
      </c>
      <c r="E44" s="174"/>
      <c r="F44" s="127" t="s">
        <v>502</v>
      </c>
      <c r="G44" s="164">
        <v>15.53</v>
      </c>
      <c r="H44" s="1125"/>
      <c r="I44" s="98">
        <f>ROUND(J44*Belarus*(1-$B$78),2)</f>
        <v>5094</v>
      </c>
      <c r="J44" s="382">
        <f t="shared" si="1"/>
        <v>5094</v>
      </c>
      <c r="K44" s="445">
        <v>328</v>
      </c>
      <c r="L44" s="294">
        <v>1</v>
      </c>
      <c r="M44" s="445"/>
      <c r="N44" s="448"/>
      <c r="O44" s="622"/>
      <c r="P44" s="9"/>
      <c r="Q44" s="623"/>
      <c r="R44" s="74"/>
      <c r="S44" s="9"/>
      <c r="T44" s="9"/>
    </row>
    <row r="45" spans="1:20" x14ac:dyDescent="0.3">
      <c r="A45" s="1122"/>
      <c r="B45" s="1091"/>
      <c r="C45" s="1067"/>
      <c r="D45" s="177">
        <v>4</v>
      </c>
      <c r="E45" s="174" t="s">
        <v>287</v>
      </c>
      <c r="F45" s="127" t="s">
        <v>501</v>
      </c>
      <c r="G45" s="164">
        <v>15.53</v>
      </c>
      <c r="H45" s="1125"/>
      <c r="I45" s="98">
        <f>ROUND(J45*Belarus*(1-$B$78),2)</f>
        <v>5171</v>
      </c>
      <c r="J45" s="382">
        <f t="shared" si="1"/>
        <v>5171</v>
      </c>
      <c r="K45" s="445">
        <v>328</v>
      </c>
      <c r="L45" s="294">
        <v>1</v>
      </c>
      <c r="M45" s="445">
        <v>5</v>
      </c>
      <c r="N45" s="448"/>
      <c r="O45" s="622"/>
      <c r="P45" s="9"/>
      <c r="Q45" s="623"/>
      <c r="R45" s="74"/>
      <c r="S45" s="9"/>
      <c r="T45" s="9"/>
    </row>
    <row r="46" spans="1:20" x14ac:dyDescent="0.3">
      <c r="A46" s="1122"/>
      <c r="B46" s="1091"/>
      <c r="C46" s="1067"/>
      <c r="D46" s="177">
        <v>5</v>
      </c>
      <c r="E46" s="174"/>
      <c r="F46" s="127" t="s">
        <v>503</v>
      </c>
      <c r="G46" s="164">
        <v>19.52</v>
      </c>
      <c r="H46" s="1125" t="s">
        <v>593</v>
      </c>
      <c r="I46" s="98">
        <f>ROUND(J46*Belarus*(1-$B$78),2)</f>
        <v>6403</v>
      </c>
      <c r="J46" s="382">
        <f t="shared" si="1"/>
        <v>6403</v>
      </c>
      <c r="K46" s="445">
        <v>328</v>
      </c>
      <c r="L46" s="294">
        <v>1</v>
      </c>
      <c r="M46" s="445"/>
      <c r="N46" s="448"/>
      <c r="O46" s="622"/>
      <c r="P46" s="9"/>
      <c r="Q46" s="623"/>
      <c r="R46" s="9"/>
      <c r="S46" s="9"/>
      <c r="T46" s="9"/>
    </row>
    <row r="47" spans="1:20" x14ac:dyDescent="0.3">
      <c r="A47" s="1123"/>
      <c r="B47" s="1092"/>
      <c r="C47" s="1079"/>
      <c r="D47" s="176">
        <v>5</v>
      </c>
      <c r="E47" s="171" t="s">
        <v>287</v>
      </c>
      <c r="F47" s="128" t="s">
        <v>504</v>
      </c>
      <c r="G47" s="95">
        <v>19.52</v>
      </c>
      <c r="H47" s="1126"/>
      <c r="I47" s="99">
        <f>ROUND(J47*Belarus*(1-$B$78),2)</f>
        <v>6500</v>
      </c>
      <c r="J47" s="382">
        <f t="shared" si="1"/>
        <v>6500</v>
      </c>
      <c r="K47" s="445">
        <v>328</v>
      </c>
      <c r="L47" s="294">
        <v>1</v>
      </c>
      <c r="M47" s="445">
        <v>5</v>
      </c>
      <c r="N47" s="448"/>
      <c r="O47" s="622"/>
      <c r="P47" s="9"/>
      <c r="Q47" s="623"/>
      <c r="R47" s="9"/>
      <c r="S47" s="9"/>
      <c r="T47" s="9"/>
    </row>
    <row r="48" spans="1:20" ht="65.099999999999994" customHeight="1" x14ac:dyDescent="0.3">
      <c r="A48" s="83"/>
      <c r="B48" s="1080" t="s">
        <v>409</v>
      </c>
      <c r="C48" s="1081"/>
      <c r="D48" s="85" t="s">
        <v>37</v>
      </c>
      <c r="E48" s="431" t="s">
        <v>500</v>
      </c>
      <c r="F48" s="430" t="s">
        <v>79</v>
      </c>
      <c r="G48" s="87">
        <v>0.05</v>
      </c>
      <c r="H48" s="84">
        <v>100</v>
      </c>
      <c r="I48" s="79">
        <f t="shared" ref="I48:I63" si="2">ROUND(J48*Belarus*(1-$B$78),2)</f>
        <v>89</v>
      </c>
      <c r="J48" s="382">
        <v>89</v>
      </c>
      <c r="K48" s="294"/>
      <c r="L48" s="294"/>
      <c r="M48" s="448"/>
      <c r="N48" s="622"/>
      <c r="O48" s="119"/>
      <c r="P48" s="9"/>
      <c r="Q48" s="9"/>
      <c r="R48" s="9"/>
      <c r="S48" s="9"/>
      <c r="T48" s="9"/>
    </row>
    <row r="49" spans="1:21" ht="65.099999999999994" customHeight="1" x14ac:dyDescent="0.3">
      <c r="A49" s="83"/>
      <c r="B49" s="1080" t="s">
        <v>408</v>
      </c>
      <c r="C49" s="1081"/>
      <c r="D49" s="85" t="s">
        <v>37</v>
      </c>
      <c r="E49" s="412" t="s">
        <v>287</v>
      </c>
      <c r="F49" s="165" t="s">
        <v>79</v>
      </c>
      <c r="G49" s="87">
        <v>0.05</v>
      </c>
      <c r="H49" s="84">
        <v>100</v>
      </c>
      <c r="I49" s="754">
        <f t="shared" si="2"/>
        <v>89</v>
      </c>
      <c r="J49" s="382">
        <v>89</v>
      </c>
      <c r="K49" s="294"/>
      <c r="L49" s="294"/>
      <c r="M49" s="448"/>
      <c r="N49" s="622"/>
      <c r="O49" s="119"/>
      <c r="P49" s="9"/>
      <c r="Q49" s="9"/>
      <c r="R49" s="9"/>
      <c r="S49" s="9"/>
      <c r="T49" s="9"/>
    </row>
    <row r="50" spans="1:21" ht="65.099999999999994" customHeight="1" x14ac:dyDescent="0.3">
      <c r="A50" s="83"/>
      <c r="B50" s="1080" t="s">
        <v>413</v>
      </c>
      <c r="C50" s="1081"/>
      <c r="D50" s="85" t="s">
        <v>37</v>
      </c>
      <c r="E50" s="412"/>
      <c r="F50" s="165" t="s">
        <v>79</v>
      </c>
      <c r="G50" s="87">
        <v>0.08</v>
      </c>
      <c r="H50" s="84">
        <v>100</v>
      </c>
      <c r="I50" s="754">
        <f t="shared" si="2"/>
        <v>153</v>
      </c>
      <c r="J50" s="382">
        <v>153</v>
      </c>
      <c r="K50" s="294"/>
      <c r="L50" s="294"/>
      <c r="M50" s="448"/>
      <c r="N50" s="622"/>
      <c r="O50" s="119"/>
      <c r="P50" s="9"/>
      <c r="Q50" s="9"/>
      <c r="R50" s="9"/>
      <c r="S50" s="9"/>
      <c r="T50" s="9"/>
    </row>
    <row r="51" spans="1:21" ht="65.099999999999994" customHeight="1" x14ac:dyDescent="0.3">
      <c r="A51" s="83"/>
      <c r="B51" s="1080" t="s">
        <v>412</v>
      </c>
      <c r="C51" s="1081"/>
      <c r="D51" s="85" t="s">
        <v>37</v>
      </c>
      <c r="E51" s="412" t="s">
        <v>287</v>
      </c>
      <c r="F51" s="165" t="s">
        <v>79</v>
      </c>
      <c r="G51" s="87">
        <v>0.08</v>
      </c>
      <c r="H51" s="84">
        <v>300</v>
      </c>
      <c r="I51" s="754">
        <f t="shared" si="2"/>
        <v>89</v>
      </c>
      <c r="J51" s="382">
        <v>89</v>
      </c>
      <c r="K51" s="294"/>
      <c r="L51" s="294"/>
      <c r="M51" s="448"/>
      <c r="N51" s="622"/>
      <c r="O51" s="119"/>
      <c r="P51" s="9"/>
      <c r="Q51" s="9"/>
      <c r="R51" s="9"/>
      <c r="S51" s="9"/>
      <c r="T51" s="9"/>
    </row>
    <row r="52" spans="1:21" ht="65.099999999999994" customHeight="1" x14ac:dyDescent="0.3">
      <c r="A52" s="83"/>
      <c r="B52" s="1080" t="s">
        <v>215</v>
      </c>
      <c r="C52" s="1081"/>
      <c r="D52" s="85" t="s">
        <v>37</v>
      </c>
      <c r="E52" s="412" t="s">
        <v>287</v>
      </c>
      <c r="F52" s="165" t="s">
        <v>255</v>
      </c>
      <c r="G52" s="87">
        <v>0.11</v>
      </c>
      <c r="H52" s="84">
        <v>240</v>
      </c>
      <c r="I52" s="754">
        <f t="shared" si="2"/>
        <v>377</v>
      </c>
      <c r="J52" s="382">
        <v>377</v>
      </c>
      <c r="K52" s="294"/>
      <c r="L52" s="294"/>
      <c r="M52" s="448"/>
      <c r="N52" s="622"/>
      <c r="O52" s="119"/>
      <c r="P52" s="9"/>
      <c r="Q52" s="9"/>
      <c r="R52" s="9"/>
      <c r="S52" s="9"/>
      <c r="T52" s="9"/>
    </row>
    <row r="53" spans="1:21" ht="65.099999999999994" customHeight="1" x14ac:dyDescent="0.3">
      <c r="A53" s="68"/>
      <c r="B53" s="1121" t="s">
        <v>497</v>
      </c>
      <c r="C53" s="1121"/>
      <c r="D53" s="11" t="s">
        <v>30</v>
      </c>
      <c r="E53" s="412" t="s">
        <v>287</v>
      </c>
      <c r="F53" s="165" t="s">
        <v>79</v>
      </c>
      <c r="G53" s="87">
        <v>0.1</v>
      </c>
      <c r="H53" s="84">
        <v>100</v>
      </c>
      <c r="I53" s="79">
        <f t="shared" si="2"/>
        <v>166</v>
      </c>
      <c r="J53" s="382">
        <v>166</v>
      </c>
      <c r="K53" s="294"/>
      <c r="L53" s="294"/>
      <c r="M53" s="448"/>
      <c r="N53" s="622"/>
      <c r="O53" s="119"/>
      <c r="P53" s="9"/>
      <c r="Q53" s="9"/>
      <c r="R53" s="9"/>
      <c r="S53" s="9"/>
      <c r="T53" s="9"/>
    </row>
    <row r="54" spans="1:21" ht="65.099999999999994" customHeight="1" x14ac:dyDescent="0.3">
      <c r="A54" s="68"/>
      <c r="B54" s="1121" t="s">
        <v>498</v>
      </c>
      <c r="C54" s="1121"/>
      <c r="D54" s="11" t="s">
        <v>30</v>
      </c>
      <c r="E54" s="412" t="s">
        <v>287</v>
      </c>
      <c r="F54" s="165" t="s">
        <v>79</v>
      </c>
      <c r="G54" s="87">
        <v>0.1</v>
      </c>
      <c r="H54" s="84">
        <v>100</v>
      </c>
      <c r="I54" s="79">
        <f>ROUND(J54*Belarus*(1-$B$78),2)</f>
        <v>297</v>
      </c>
      <c r="J54" s="382">
        <v>297</v>
      </c>
      <c r="K54" s="294"/>
      <c r="L54" s="294"/>
      <c r="M54" s="448"/>
      <c r="N54" s="622"/>
      <c r="O54" s="119"/>
      <c r="P54" s="9"/>
      <c r="Q54" s="9"/>
      <c r="R54" s="9"/>
      <c r="S54" s="9"/>
      <c r="T54" s="9"/>
    </row>
    <row r="55" spans="1:21" ht="65.099999999999994" customHeight="1" x14ac:dyDescent="0.3">
      <c r="A55" s="68"/>
      <c r="B55" s="1121" t="s">
        <v>411</v>
      </c>
      <c r="C55" s="1121"/>
      <c r="D55" s="281" t="s">
        <v>134</v>
      </c>
      <c r="E55" s="412"/>
      <c r="F55" s="165" t="s">
        <v>79</v>
      </c>
      <c r="G55" s="87">
        <v>0.1</v>
      </c>
      <c r="H55" s="84">
        <v>100</v>
      </c>
      <c r="I55" s="79">
        <f t="shared" si="2"/>
        <v>297</v>
      </c>
      <c r="J55" s="382">
        <v>297</v>
      </c>
      <c r="K55" s="294"/>
      <c r="L55" s="294"/>
      <c r="M55" s="448"/>
      <c r="N55" s="622"/>
      <c r="O55" s="119"/>
      <c r="P55" s="9"/>
      <c r="Q55" s="9"/>
      <c r="R55" s="9"/>
      <c r="S55" s="9"/>
      <c r="T55" s="9"/>
    </row>
    <row r="56" spans="1:21" ht="65.099999999999994" customHeight="1" x14ac:dyDescent="0.3">
      <c r="A56" s="68"/>
      <c r="B56" s="1121" t="s">
        <v>410</v>
      </c>
      <c r="C56" s="1121"/>
      <c r="D56" s="11" t="s">
        <v>30</v>
      </c>
      <c r="E56" s="412"/>
      <c r="F56" s="165" t="s">
        <v>79</v>
      </c>
      <c r="G56" s="87">
        <v>0.1</v>
      </c>
      <c r="H56" s="84">
        <v>100</v>
      </c>
      <c r="I56" s="92">
        <f t="shared" si="2"/>
        <v>257</v>
      </c>
      <c r="J56" s="382">
        <v>257</v>
      </c>
      <c r="K56" s="294"/>
      <c r="L56" s="294"/>
      <c r="M56" s="448"/>
      <c r="N56" s="622"/>
      <c r="O56" s="119"/>
      <c r="P56" s="9"/>
      <c r="Q56" s="9"/>
      <c r="R56" s="9"/>
      <c r="S56" s="9"/>
      <c r="T56" s="9"/>
    </row>
    <row r="57" spans="1:21" ht="65.099999999999994" customHeight="1" x14ac:dyDescent="0.3">
      <c r="A57" s="68"/>
      <c r="B57" s="1136" t="s">
        <v>407</v>
      </c>
      <c r="C57" s="1137"/>
      <c r="D57" s="633" t="s">
        <v>508</v>
      </c>
      <c r="E57" s="412" t="s">
        <v>287</v>
      </c>
      <c r="F57" s="165" t="s">
        <v>79</v>
      </c>
      <c r="G57" s="87">
        <v>0.1</v>
      </c>
      <c r="H57" s="84">
        <v>100</v>
      </c>
      <c r="I57" s="92">
        <f t="shared" si="2"/>
        <v>153</v>
      </c>
      <c r="J57" s="382">
        <v>153</v>
      </c>
      <c r="K57" s="294"/>
      <c r="L57" s="294"/>
      <c r="M57" s="448"/>
      <c r="N57" s="622"/>
      <c r="O57" s="119"/>
      <c r="P57" s="9"/>
      <c r="Q57" s="9"/>
      <c r="R57" s="9"/>
      <c r="S57" s="9"/>
      <c r="T57" s="9"/>
    </row>
    <row r="58" spans="1:21" ht="60" customHeight="1" x14ac:dyDescent="0.3">
      <c r="A58" s="26"/>
      <c r="B58" s="1121" t="s">
        <v>80</v>
      </c>
      <c r="C58" s="1121"/>
      <c r="D58" s="11" t="s">
        <v>37</v>
      </c>
      <c r="E58" s="165" t="s">
        <v>335</v>
      </c>
      <c r="F58" s="165" t="s">
        <v>146</v>
      </c>
      <c r="G58" s="12">
        <v>8.0000000000000002E-3</v>
      </c>
      <c r="H58" s="53">
        <v>1500</v>
      </c>
      <c r="I58" s="79">
        <f t="shared" si="2"/>
        <v>69</v>
      </c>
      <c r="J58" s="382">
        <v>69</v>
      </c>
      <c r="K58" s="294"/>
      <c r="L58" s="294"/>
      <c r="M58" s="448"/>
      <c r="N58" s="622"/>
      <c r="O58" s="119"/>
      <c r="P58" s="9"/>
      <c r="Q58" s="9"/>
      <c r="R58" s="9"/>
      <c r="S58" s="9"/>
      <c r="T58" s="9"/>
    </row>
    <row r="59" spans="1:21" ht="60" customHeight="1" x14ac:dyDescent="0.3">
      <c r="A59" s="26"/>
      <c r="B59" s="1136" t="s">
        <v>119</v>
      </c>
      <c r="C59" s="1137"/>
      <c r="D59" s="11" t="s">
        <v>120</v>
      </c>
      <c r="E59" s="460"/>
      <c r="F59" s="460" t="s">
        <v>17</v>
      </c>
      <c r="G59" s="86">
        <v>0.14000000000000001</v>
      </c>
      <c r="H59" s="53">
        <v>100</v>
      </c>
      <c r="I59" s="79">
        <f t="shared" si="2"/>
        <v>72</v>
      </c>
      <c r="J59" s="382">
        <v>72</v>
      </c>
      <c r="K59" s="294"/>
      <c r="L59" s="294"/>
      <c r="M59" s="448"/>
      <c r="N59" s="622"/>
      <c r="O59" s="119"/>
      <c r="P59" s="9"/>
      <c r="Q59" s="9"/>
      <c r="R59" s="9"/>
      <c r="S59" s="9"/>
      <c r="T59" s="9"/>
    </row>
    <row r="60" spans="1:21" ht="60" customHeight="1" x14ac:dyDescent="0.3">
      <c r="A60" s="26"/>
      <c r="B60" s="1121" t="s">
        <v>422</v>
      </c>
      <c r="C60" s="1121"/>
      <c r="D60" s="1121"/>
      <c r="E60" s="1121"/>
      <c r="F60" s="165" t="s">
        <v>135</v>
      </c>
      <c r="G60" s="86">
        <v>0.05</v>
      </c>
      <c r="H60" s="84">
        <v>200</v>
      </c>
      <c r="I60" s="79">
        <f t="shared" si="2"/>
        <v>42</v>
      </c>
      <c r="J60" s="382">
        <v>42</v>
      </c>
      <c r="K60" s="294"/>
      <c r="L60" s="294"/>
      <c r="M60" s="448"/>
      <c r="N60" s="556"/>
      <c r="O60" s="119"/>
      <c r="P60" s="9"/>
      <c r="Q60" s="9"/>
      <c r="R60" s="9"/>
      <c r="S60" s="9"/>
      <c r="T60" s="9"/>
    </row>
    <row r="61" spans="1:21" ht="60" customHeight="1" x14ac:dyDescent="0.3">
      <c r="A61" s="26"/>
      <c r="B61" s="1121" t="s">
        <v>420</v>
      </c>
      <c r="C61" s="1121"/>
      <c r="D61" s="1121"/>
      <c r="E61" s="1121"/>
      <c r="F61" s="165" t="s">
        <v>421</v>
      </c>
      <c r="G61" s="12">
        <v>2E-3</v>
      </c>
      <c r="H61" s="53" t="s">
        <v>133</v>
      </c>
      <c r="I61" s="79">
        <f t="shared" si="2"/>
        <v>22</v>
      </c>
      <c r="J61" s="382">
        <v>22</v>
      </c>
      <c r="K61" s="294"/>
      <c r="L61" s="294"/>
      <c r="M61" s="448"/>
      <c r="N61" s="556"/>
      <c r="O61" s="119"/>
      <c r="P61" s="9"/>
      <c r="Q61" s="9"/>
      <c r="R61" s="9"/>
      <c r="S61" s="9"/>
      <c r="T61" s="9"/>
    </row>
    <row r="62" spans="1:21" ht="60" customHeight="1" x14ac:dyDescent="0.3">
      <c r="A62" s="26"/>
      <c r="B62" s="1121" t="s">
        <v>465</v>
      </c>
      <c r="C62" s="1121"/>
      <c r="D62" s="1121"/>
      <c r="E62" s="1121"/>
      <c r="F62" s="165" t="s">
        <v>145</v>
      </c>
      <c r="G62" s="84">
        <v>1.6E-2</v>
      </c>
      <c r="H62" s="53" t="s">
        <v>133</v>
      </c>
      <c r="I62" s="79">
        <f t="shared" si="2"/>
        <v>19</v>
      </c>
      <c r="J62" s="382">
        <v>19</v>
      </c>
      <c r="K62" s="294"/>
      <c r="L62" s="294"/>
      <c r="M62" s="448"/>
      <c r="N62" s="556"/>
      <c r="O62" s="119"/>
      <c r="P62" s="9"/>
      <c r="Q62" s="9"/>
      <c r="R62" s="9"/>
      <c r="S62" s="9"/>
      <c r="T62" s="9"/>
    </row>
    <row r="63" spans="1:21" ht="60" customHeight="1" x14ac:dyDescent="0.3">
      <c r="A63" s="26"/>
      <c r="B63" s="1121" t="s">
        <v>116</v>
      </c>
      <c r="C63" s="1121"/>
      <c r="D63" s="1121"/>
      <c r="E63" s="1121"/>
      <c r="F63" s="165" t="s">
        <v>145</v>
      </c>
      <c r="G63" s="12" t="s">
        <v>37</v>
      </c>
      <c r="H63" s="84">
        <v>200</v>
      </c>
      <c r="I63" s="79">
        <f t="shared" si="2"/>
        <v>63</v>
      </c>
      <c r="J63" s="382">
        <v>63</v>
      </c>
      <c r="K63" s="294"/>
      <c r="L63" s="294"/>
      <c r="M63" s="448"/>
      <c r="N63" s="556"/>
      <c r="O63" s="119"/>
      <c r="P63" s="9"/>
      <c r="Q63" s="9"/>
      <c r="R63" s="9"/>
      <c r="S63" s="9"/>
      <c r="T63" s="9"/>
    </row>
    <row r="64" spans="1:21" ht="45" customHeight="1" x14ac:dyDescent="0.3">
      <c r="A64" s="1138" t="s">
        <v>399</v>
      </c>
      <c r="B64" s="1138"/>
      <c r="C64" s="1138"/>
      <c r="D64" s="1138"/>
      <c r="E64" s="1138"/>
      <c r="F64" s="1138"/>
      <c r="G64" s="1138"/>
      <c r="H64" s="1138"/>
      <c r="I64" s="1138"/>
      <c r="J64" s="1138"/>
      <c r="K64" s="1138"/>
      <c r="L64" s="1138"/>
      <c r="M64" s="1138"/>
      <c r="N64" s="9"/>
      <c r="O64" s="9"/>
      <c r="P64" s="9"/>
      <c r="Q64" s="9"/>
      <c r="R64" s="9"/>
      <c r="S64" s="9"/>
      <c r="T64" s="9"/>
      <c r="U64" s="9"/>
    </row>
    <row r="65" spans="1:21" ht="21.95" customHeight="1" x14ac:dyDescent="0.3">
      <c r="A65" s="228" t="s">
        <v>200</v>
      </c>
      <c r="B65" s="46"/>
      <c r="C65" s="46"/>
      <c r="D65" s="1082" t="s">
        <v>446</v>
      </c>
      <c r="E65" s="1082"/>
      <c r="F65" s="1082"/>
      <c r="G65" s="1082"/>
      <c r="H65" s="1082"/>
      <c r="I65" s="1082"/>
      <c r="J65" s="320"/>
      <c r="K65" s="432"/>
      <c r="L65" s="432"/>
      <c r="M65" s="432"/>
      <c r="N65" s="9"/>
      <c r="O65" s="9"/>
      <c r="P65" s="9"/>
      <c r="Q65" s="9"/>
      <c r="R65" s="9"/>
      <c r="S65" s="9"/>
      <c r="T65" s="9"/>
      <c r="U65" s="9"/>
    </row>
    <row r="66" spans="1:21" ht="21.95" customHeight="1" x14ac:dyDescent="0.3">
      <c r="A66" s="215" t="s">
        <v>337</v>
      </c>
      <c r="B66" s="46"/>
      <c r="C66" s="46"/>
      <c r="D66" s="1082"/>
      <c r="E66" s="1082"/>
      <c r="F66" s="1082"/>
      <c r="G66" s="1082"/>
      <c r="H66" s="1082"/>
      <c r="I66" s="1082"/>
      <c r="J66" s="320"/>
      <c r="K66" s="432"/>
      <c r="L66" s="432"/>
      <c r="M66" s="432"/>
      <c r="N66" s="9"/>
      <c r="O66" s="9"/>
      <c r="P66" s="9"/>
      <c r="Q66" s="9"/>
      <c r="R66" s="9"/>
      <c r="S66" s="9"/>
      <c r="T66" s="9"/>
      <c r="U66" s="9"/>
    </row>
    <row r="67" spans="1:21" ht="21.95" customHeight="1" x14ac:dyDescent="0.3">
      <c r="A67" s="215" t="s">
        <v>336</v>
      </c>
      <c r="B67" s="46"/>
      <c r="C67" s="46"/>
      <c r="D67" s="1129" t="s">
        <v>472</v>
      </c>
      <c r="E67" s="1129"/>
      <c r="F67" s="1129"/>
      <c r="G67" s="1129"/>
      <c r="H67" s="1129"/>
      <c r="I67" s="1129"/>
      <c r="J67" s="321"/>
      <c r="K67" s="432"/>
      <c r="L67" s="432"/>
      <c r="M67" s="432"/>
      <c r="N67" s="9"/>
      <c r="O67" s="9"/>
      <c r="P67" s="9"/>
      <c r="Q67" s="9"/>
      <c r="R67" s="9"/>
      <c r="S67" s="9"/>
      <c r="T67" s="9"/>
      <c r="U67" s="9"/>
    </row>
    <row r="68" spans="1:21" ht="21.95" customHeight="1" x14ac:dyDescent="0.3">
      <c r="A68" s="215" t="s">
        <v>208</v>
      </c>
      <c r="B68" s="46"/>
      <c r="C68" s="46"/>
      <c r="D68" s="1129" t="s">
        <v>545</v>
      </c>
      <c r="E68" s="1129"/>
      <c r="F68" s="1129"/>
      <c r="G68" s="1129"/>
      <c r="H68" s="1129"/>
      <c r="I68" s="1129"/>
      <c r="J68" s="321"/>
      <c r="K68" s="432"/>
      <c r="L68" s="432"/>
      <c r="M68" s="432"/>
      <c r="N68" s="9"/>
      <c r="O68" s="9"/>
      <c r="P68" s="9"/>
      <c r="Q68" s="9"/>
      <c r="R68" s="9"/>
      <c r="S68" s="9"/>
      <c r="T68" s="9"/>
      <c r="U68" s="9"/>
    </row>
    <row r="69" spans="1:21" ht="21.95" customHeight="1" x14ac:dyDescent="0.3">
      <c r="A69" s="215" t="s">
        <v>209</v>
      </c>
      <c r="B69" s="46"/>
      <c r="C69" s="46"/>
      <c r="D69" s="1130" t="s">
        <v>401</v>
      </c>
      <c r="E69" s="1131"/>
      <c r="F69" s="1131"/>
      <c r="G69" s="1131"/>
      <c r="H69" s="1131"/>
      <c r="I69" s="1132"/>
      <c r="J69" s="321"/>
      <c r="K69" s="432"/>
      <c r="L69" s="432"/>
      <c r="M69" s="432"/>
      <c r="N69" s="9"/>
      <c r="O69" s="9"/>
      <c r="P69" s="9"/>
      <c r="Q69" s="9"/>
      <c r="R69" s="9"/>
      <c r="S69" s="9"/>
      <c r="T69" s="9"/>
      <c r="U69" s="9"/>
    </row>
    <row r="70" spans="1:21" ht="21.95" customHeight="1" x14ac:dyDescent="0.3">
      <c r="A70" s="215" t="s">
        <v>210</v>
      </c>
      <c r="B70" s="46"/>
      <c r="C70" s="46"/>
      <c r="D70" s="1133"/>
      <c r="E70" s="1134"/>
      <c r="F70" s="1134"/>
      <c r="G70" s="1134"/>
      <c r="H70" s="1134"/>
      <c r="I70" s="1135"/>
      <c r="J70" s="321"/>
      <c r="K70" s="432"/>
      <c r="L70" s="432"/>
      <c r="M70" s="432"/>
      <c r="N70" s="9"/>
      <c r="O70" s="9"/>
      <c r="P70" s="9"/>
      <c r="Q70" s="9"/>
      <c r="R70" s="9"/>
      <c r="S70" s="9"/>
      <c r="T70" s="9"/>
      <c r="U70" s="9"/>
    </row>
    <row r="71" spans="1:21" ht="21.95" customHeight="1" x14ac:dyDescent="0.3">
      <c r="A71" s="215" t="s">
        <v>323</v>
      </c>
      <c r="B71" s="46"/>
      <c r="C71" s="46"/>
      <c r="D71" s="1128" t="s">
        <v>594</v>
      </c>
      <c r="E71" s="1128"/>
      <c r="F71" s="1128"/>
      <c r="G71" s="1128"/>
      <c r="H71" s="1128"/>
      <c r="I71" s="1128"/>
      <c r="J71" s="321"/>
      <c r="K71" s="432"/>
      <c r="L71" s="432"/>
      <c r="M71" s="432"/>
      <c r="N71" s="9"/>
      <c r="O71" s="9"/>
      <c r="P71" s="9"/>
      <c r="Q71" s="9"/>
      <c r="R71" s="9"/>
      <c r="S71" s="9"/>
      <c r="T71" s="9"/>
      <c r="U71" s="9"/>
    </row>
    <row r="72" spans="1:21" ht="21.95" customHeight="1" x14ac:dyDescent="0.3">
      <c r="A72" s="215" t="s">
        <v>324</v>
      </c>
      <c r="B72" s="46"/>
      <c r="C72" s="46"/>
      <c r="D72" s="1082"/>
      <c r="E72" s="1082"/>
      <c r="F72" s="1082"/>
      <c r="G72" s="1082"/>
      <c r="H72" s="1082"/>
      <c r="I72" s="1082"/>
      <c r="J72" s="321"/>
      <c r="K72" s="432"/>
      <c r="L72" s="432"/>
      <c r="M72" s="432"/>
      <c r="N72" s="9"/>
      <c r="O72" s="9"/>
      <c r="P72" s="9"/>
      <c r="Q72" s="9"/>
      <c r="R72" s="9"/>
      <c r="S72" s="9"/>
      <c r="T72" s="9"/>
      <c r="U72" s="9"/>
    </row>
    <row r="73" spans="1:21" ht="20.25" customHeight="1" x14ac:dyDescent="0.3">
      <c r="A73" s="215" t="s">
        <v>499</v>
      </c>
      <c r="B73" s="91"/>
      <c r="C73" s="91"/>
      <c r="D73" s="1082"/>
      <c r="E73" s="1082"/>
      <c r="F73" s="1082"/>
      <c r="G73" s="1082"/>
      <c r="H73" s="1082"/>
      <c r="I73" s="1082"/>
      <c r="J73" s="321"/>
      <c r="K73" s="432"/>
      <c r="L73" s="432"/>
      <c r="M73" s="432"/>
      <c r="N73" s="9"/>
      <c r="O73" s="9"/>
      <c r="P73" s="9"/>
      <c r="Q73" s="9"/>
      <c r="R73" s="9"/>
      <c r="S73" s="9"/>
      <c r="T73" s="9"/>
      <c r="U73" s="9"/>
    </row>
    <row r="74" spans="1:21" ht="20.25" customHeight="1" x14ac:dyDescent="0.3">
      <c r="A74" s="215" t="s">
        <v>438</v>
      </c>
      <c r="B74" s="52"/>
      <c r="C74" s="52"/>
      <c r="D74" s="1082"/>
      <c r="E74" s="1082"/>
      <c r="F74" s="1082"/>
      <c r="G74" s="1082"/>
      <c r="H74" s="1082"/>
      <c r="I74" s="1082"/>
      <c r="J74" s="321"/>
      <c r="K74" s="432"/>
      <c r="L74" s="432"/>
      <c r="M74" s="432"/>
      <c r="N74" s="9"/>
      <c r="O74" s="9"/>
      <c r="P74" s="9"/>
      <c r="Q74" s="9"/>
      <c r="R74" s="9"/>
      <c r="S74" s="9"/>
      <c r="T74" s="9"/>
      <c r="U74" s="9"/>
    </row>
    <row r="75" spans="1:21" x14ac:dyDescent="0.3">
      <c r="B75" s="51"/>
      <c r="C75" s="51"/>
      <c r="D75" s="793"/>
      <c r="J75" s="321"/>
      <c r="K75" s="432"/>
      <c r="L75" s="432"/>
      <c r="M75" s="432"/>
      <c r="N75" s="46"/>
      <c r="O75" s="46"/>
      <c r="P75" s="46"/>
      <c r="Q75" s="46"/>
      <c r="R75" s="46"/>
      <c r="S75" s="46"/>
      <c r="T75" s="9"/>
      <c r="U75" s="9"/>
    </row>
    <row r="76" spans="1:21" ht="20.25" customHeight="1" x14ac:dyDescent="0.3">
      <c r="J76" s="322"/>
      <c r="K76" s="432"/>
      <c r="L76" s="432"/>
      <c r="M76" s="432"/>
      <c r="N76" s="9"/>
      <c r="O76" s="9"/>
      <c r="P76" s="9"/>
      <c r="Q76" s="9"/>
      <c r="R76" s="9"/>
      <c r="S76" s="9"/>
      <c r="T76" s="9"/>
      <c r="U76" s="9"/>
    </row>
    <row r="77" spans="1:21" x14ac:dyDescent="0.3">
      <c r="A77" s="9"/>
      <c r="B77" s="9"/>
      <c r="C77" s="9"/>
      <c r="D77" s="9"/>
      <c r="E77" s="9"/>
      <c r="F77" s="9"/>
      <c r="G77" s="9"/>
      <c r="H77" s="9"/>
      <c r="I77" s="9"/>
      <c r="J77" s="320"/>
      <c r="K77" s="19"/>
      <c r="L77" s="19"/>
      <c r="M77" s="19"/>
      <c r="N77" s="9"/>
      <c r="O77" s="9"/>
      <c r="P77" s="9"/>
      <c r="Q77" s="9"/>
      <c r="R77" s="9"/>
      <c r="S77" s="9"/>
      <c r="T77" s="9"/>
      <c r="U77" s="9"/>
    </row>
    <row r="78" spans="1:21" ht="33.75" x14ac:dyDescent="0.3">
      <c r="A78" s="88" t="s">
        <v>47</v>
      </c>
      <c r="B78" s="49">
        <v>0</v>
      </c>
      <c r="C78" s="9"/>
      <c r="J78" s="320"/>
      <c r="K78" s="19"/>
      <c r="L78" s="19"/>
      <c r="M78" s="19"/>
      <c r="N78" s="9"/>
      <c r="O78" s="9"/>
      <c r="P78" s="9"/>
      <c r="Q78" s="9"/>
      <c r="R78" s="9"/>
      <c r="S78" s="9"/>
      <c r="T78" s="9"/>
      <c r="U78" s="9"/>
    </row>
    <row r="79" spans="1:21" x14ac:dyDescent="0.3">
      <c r="A79" s="18"/>
      <c r="B79" s="9"/>
      <c r="C79" s="9"/>
      <c r="J79" s="320"/>
      <c r="K79" s="19"/>
      <c r="L79" s="19"/>
      <c r="M79" s="19"/>
      <c r="N79" s="9"/>
      <c r="O79" s="9"/>
      <c r="P79" s="9"/>
      <c r="Q79" s="9"/>
      <c r="R79" s="9"/>
      <c r="S79" s="9"/>
      <c r="T79" s="9"/>
      <c r="U79" s="9"/>
    </row>
    <row r="80" spans="1:21" x14ac:dyDescent="0.2">
      <c r="A80" s="16"/>
      <c r="B80" s="16"/>
      <c r="J80" s="323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7"/>
    </row>
    <row r="81" spans="1:21" x14ac:dyDescent="0.2">
      <c r="A81" s="16"/>
      <c r="B81" s="16"/>
      <c r="I81" s="16"/>
      <c r="J81" s="323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7"/>
    </row>
    <row r="82" spans="1:21" ht="14.25" customHeight="1" x14ac:dyDescent="0.3">
      <c r="A82" s="16"/>
      <c r="B82" s="16"/>
      <c r="I82" s="16"/>
      <c r="J82" s="323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9"/>
    </row>
    <row r="83" spans="1:21" x14ac:dyDescent="0.3">
      <c r="A83" s="9"/>
      <c r="B83" s="9"/>
      <c r="I83" s="9"/>
      <c r="J83" s="320"/>
      <c r="K83" s="19"/>
      <c r="L83" s="19"/>
      <c r="M83" s="19"/>
      <c r="N83" s="9"/>
      <c r="O83" s="9"/>
      <c r="P83" s="9"/>
      <c r="Q83" s="9"/>
      <c r="R83" s="9"/>
      <c r="S83" s="9"/>
      <c r="T83" s="9"/>
      <c r="U83" s="9"/>
    </row>
  </sheetData>
  <mergeCells count="40">
    <mergeCell ref="D71:I74"/>
    <mergeCell ref="D67:I67"/>
    <mergeCell ref="B54:C54"/>
    <mergeCell ref="B48:C48"/>
    <mergeCell ref="B49:C49"/>
    <mergeCell ref="D69:I70"/>
    <mergeCell ref="B59:C59"/>
    <mergeCell ref="A64:M64"/>
    <mergeCell ref="B57:C57"/>
    <mergeCell ref="D65:I66"/>
    <mergeCell ref="B60:E60"/>
    <mergeCell ref="B61:E61"/>
    <mergeCell ref="B62:E62"/>
    <mergeCell ref="B63:E63"/>
    <mergeCell ref="B58:C58"/>
    <mergeCell ref="D68:I68"/>
    <mergeCell ref="A4:A47"/>
    <mergeCell ref="H4:H16"/>
    <mergeCell ref="C40:C41"/>
    <mergeCell ref="C42:C47"/>
    <mergeCell ref="B21:B37"/>
    <mergeCell ref="B39:B47"/>
    <mergeCell ref="C17:C20"/>
    <mergeCell ref="H42:H45"/>
    <mergeCell ref="H46:H47"/>
    <mergeCell ref="H17:H18"/>
    <mergeCell ref="H19:H20"/>
    <mergeCell ref="H21:H29"/>
    <mergeCell ref="H31:H39"/>
    <mergeCell ref="B3:C3"/>
    <mergeCell ref="C4:C16"/>
    <mergeCell ref="B56:C56"/>
    <mergeCell ref="B53:C53"/>
    <mergeCell ref="B55:C55"/>
    <mergeCell ref="B52:C52"/>
    <mergeCell ref="B50:C50"/>
    <mergeCell ref="B4:B12"/>
    <mergeCell ref="B14:B20"/>
    <mergeCell ref="C21:C39"/>
    <mergeCell ref="B51:C51"/>
  </mergeCells>
  <phoneticPr fontId="24" type="noConversion"/>
  <conditionalFormatting sqref="A65">
    <cfRule type="cellIs" dxfId="0" priority="1" operator="equal">
      <formula>0</formula>
    </cfRule>
  </conditionalFormatting>
  <printOptions horizontalCentered="1"/>
  <pageMargins left="0" right="0" top="0" bottom="0" header="0" footer="0"/>
  <pageSetup paperSize="9" scale="34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1">
    <tabColor rgb="FFC00000"/>
    <pageSetUpPr fitToPage="1"/>
  </sheetPr>
  <dimension ref="A1:Q63"/>
  <sheetViews>
    <sheetView showGridLines="0" zoomScale="55" zoomScaleNormal="55" zoomScaleSheetLayoutView="55" zoomScalePageLayoutView="40" workbookViewId="0">
      <selection activeCell="K9" sqref="K9"/>
    </sheetView>
  </sheetViews>
  <sheetFormatPr defaultRowHeight="23.25" x14ac:dyDescent="0.35"/>
  <cols>
    <col min="1" max="1" width="38.140625" style="1" customWidth="1"/>
    <col min="2" max="2" width="90.85546875" style="1" customWidth="1"/>
    <col min="3" max="3" width="28.7109375" style="1" customWidth="1"/>
    <col min="4" max="4" width="30.7109375" style="1" customWidth="1"/>
    <col min="5" max="5" width="23.5703125" style="1" customWidth="1"/>
    <col min="6" max="6" width="35.7109375" style="1" customWidth="1"/>
    <col min="7" max="7" width="30.7109375" style="1" customWidth="1"/>
    <col min="8" max="8" width="11.5703125" style="100" hidden="1" customWidth="1"/>
    <col min="9" max="9" width="16.140625" style="1" customWidth="1"/>
    <col min="10" max="12" width="15.42578125" style="1" bestFit="1" customWidth="1"/>
    <col min="13" max="16" width="9.140625" style="1"/>
    <col min="17" max="17" width="13.5703125" style="1" customWidth="1"/>
    <col min="18" max="16384" width="9.140625" style="1"/>
  </cols>
  <sheetData>
    <row r="1" spans="1:17" ht="75.75" customHeight="1" x14ac:dyDescent="0.4">
      <c r="C1" s="112"/>
      <c r="D1" s="112"/>
      <c r="E1" s="112"/>
      <c r="F1" s="112"/>
      <c r="G1" s="112"/>
      <c r="H1" s="101"/>
      <c r="I1" s="24"/>
      <c r="J1" s="24"/>
      <c r="K1" s="24"/>
      <c r="L1" s="24"/>
      <c r="M1" s="24"/>
      <c r="N1" s="24"/>
      <c r="O1" s="24"/>
      <c r="P1" s="24"/>
      <c r="Q1" s="24"/>
    </row>
    <row r="2" spans="1:17" ht="33" customHeight="1" x14ac:dyDescent="0.3">
      <c r="B2" s="1171" t="s">
        <v>158</v>
      </c>
      <c r="C2" s="1171"/>
      <c r="D2" s="1171"/>
      <c r="E2" s="188"/>
      <c r="F2" s="222" t="s">
        <v>147</v>
      </c>
      <c r="G2" s="437">
        <v>44621</v>
      </c>
      <c r="H2" s="437"/>
      <c r="I2" s="25"/>
      <c r="J2" s="9"/>
      <c r="K2" s="9"/>
      <c r="L2" s="9"/>
      <c r="M2" s="9"/>
      <c r="N2" s="9"/>
      <c r="O2" s="9"/>
      <c r="P2" s="9"/>
      <c r="Q2" s="9"/>
    </row>
    <row r="3" spans="1:17" ht="75" customHeight="1" x14ac:dyDescent="0.35">
      <c r="A3" s="894" t="s">
        <v>92</v>
      </c>
      <c r="B3" s="1119" t="s">
        <v>83</v>
      </c>
      <c r="C3" s="1120"/>
      <c r="D3" s="895"/>
      <c r="E3" s="894" t="s">
        <v>29</v>
      </c>
      <c r="F3" s="896" t="s">
        <v>99</v>
      </c>
      <c r="G3" s="897" t="s">
        <v>434</v>
      </c>
      <c r="H3" s="279" t="s">
        <v>21</v>
      </c>
      <c r="I3" s="9"/>
      <c r="J3" s="9"/>
      <c r="K3" s="9"/>
      <c r="L3" s="9"/>
      <c r="M3" s="9"/>
      <c r="N3" s="9"/>
      <c r="O3" s="9"/>
      <c r="P3" s="9"/>
    </row>
    <row r="4" spans="1:17" ht="56.1" customHeight="1" x14ac:dyDescent="0.3">
      <c r="A4" s="26"/>
      <c r="B4" s="179" t="s">
        <v>136</v>
      </c>
      <c r="C4" s="11">
        <v>0.55000000000000004</v>
      </c>
      <c r="D4" s="165" t="s">
        <v>16</v>
      </c>
      <c r="E4" s="86">
        <v>1.25</v>
      </c>
      <c r="F4" s="53">
        <v>16</v>
      </c>
      <c r="G4" s="755">
        <f t="shared" ref="G4:G16" si="0">ROUND(H4*Belarus*(1-$B$58),2)</f>
        <v>1040</v>
      </c>
      <c r="H4" s="725">
        <v>1040</v>
      </c>
      <c r="I4" s="389"/>
      <c r="J4" s="9"/>
      <c r="K4" s="316"/>
      <c r="L4" s="9"/>
      <c r="M4" s="9"/>
      <c r="N4" s="9"/>
      <c r="O4" s="9"/>
      <c r="P4" s="9"/>
    </row>
    <row r="5" spans="1:17" ht="56.1" customHeight="1" x14ac:dyDescent="0.3">
      <c r="A5" s="26"/>
      <c r="B5" s="179" t="s">
        <v>86</v>
      </c>
      <c r="C5" s="11">
        <v>0.55000000000000004</v>
      </c>
      <c r="D5" s="165" t="s">
        <v>16</v>
      </c>
      <c r="E5" s="86">
        <v>1.97</v>
      </c>
      <c r="F5" s="53">
        <v>16</v>
      </c>
      <c r="G5" s="755">
        <f t="shared" si="0"/>
        <v>1294</v>
      </c>
      <c r="H5" s="725">
        <v>1294</v>
      </c>
      <c r="I5" s="389"/>
      <c r="J5" s="9"/>
      <c r="K5" s="316"/>
      <c r="L5" s="9"/>
      <c r="M5" s="9"/>
      <c r="N5" s="9"/>
      <c r="O5" s="9"/>
      <c r="P5" s="9"/>
    </row>
    <row r="6" spans="1:17" ht="56.1" customHeight="1" x14ac:dyDescent="0.3">
      <c r="A6" s="26"/>
      <c r="B6" s="179" t="s">
        <v>81</v>
      </c>
      <c r="C6" s="11">
        <v>0.55000000000000004</v>
      </c>
      <c r="D6" s="165" t="s">
        <v>16</v>
      </c>
      <c r="E6" s="86">
        <v>1.08</v>
      </c>
      <c r="F6" s="53">
        <v>20</v>
      </c>
      <c r="G6" s="755">
        <f t="shared" si="0"/>
        <v>607</v>
      </c>
      <c r="H6" s="725">
        <v>607</v>
      </c>
      <c r="I6" s="389"/>
      <c r="J6" s="9"/>
      <c r="K6" s="316"/>
      <c r="L6" s="9"/>
      <c r="M6" s="9"/>
      <c r="N6" s="9"/>
      <c r="O6" s="9"/>
      <c r="P6" s="9"/>
    </row>
    <row r="7" spans="1:17" ht="56.1" customHeight="1" x14ac:dyDescent="0.3">
      <c r="A7" s="26"/>
      <c r="B7" s="179" t="s">
        <v>321</v>
      </c>
      <c r="C7" s="11">
        <v>0.55000000000000004</v>
      </c>
      <c r="D7" s="165" t="s">
        <v>16</v>
      </c>
      <c r="E7" s="86" t="s">
        <v>37</v>
      </c>
      <c r="F7" s="53" t="s">
        <v>37</v>
      </c>
      <c r="G7" s="755">
        <f t="shared" si="0"/>
        <v>1164</v>
      </c>
      <c r="H7" s="725">
        <v>1164</v>
      </c>
      <c r="I7" s="389"/>
      <c r="J7" s="9"/>
      <c r="K7" s="316"/>
      <c r="L7" s="9"/>
      <c r="M7" s="9"/>
      <c r="N7" s="9"/>
      <c r="O7" s="9"/>
      <c r="P7" s="9"/>
    </row>
    <row r="8" spans="1:17" ht="56.1" customHeight="1" x14ac:dyDescent="0.3">
      <c r="A8" s="26"/>
      <c r="B8" s="179" t="s">
        <v>322</v>
      </c>
      <c r="C8" s="11">
        <v>0.55000000000000004</v>
      </c>
      <c r="D8" s="165" t="s">
        <v>16</v>
      </c>
      <c r="E8" s="86" t="s">
        <v>37</v>
      </c>
      <c r="F8" s="53" t="s">
        <v>133</v>
      </c>
      <c r="G8" s="755">
        <f t="shared" si="0"/>
        <v>1419</v>
      </c>
      <c r="H8" s="725">
        <v>1419</v>
      </c>
      <c r="I8" s="389"/>
      <c r="J8" s="9"/>
      <c r="K8" s="316"/>
      <c r="L8" s="9"/>
      <c r="M8" s="9"/>
      <c r="N8" s="9"/>
      <c r="O8" s="9"/>
      <c r="P8" s="9"/>
    </row>
    <row r="9" spans="1:17" ht="39.950000000000003" customHeight="1" x14ac:dyDescent="0.3">
      <c r="A9" s="1160"/>
      <c r="B9" s="179" t="s">
        <v>396</v>
      </c>
      <c r="C9" s="11">
        <v>0.55000000000000004</v>
      </c>
      <c r="D9" s="1191" t="s">
        <v>16</v>
      </c>
      <c r="E9" s="86">
        <v>1.1000000000000001</v>
      </c>
      <c r="F9" s="53" t="s">
        <v>133</v>
      </c>
      <c r="G9" s="755">
        <f t="shared" si="0"/>
        <v>960</v>
      </c>
      <c r="H9" s="725">
        <v>960</v>
      </c>
      <c r="I9" s="389"/>
      <c r="J9" s="9"/>
      <c r="K9" s="316"/>
      <c r="L9" s="9"/>
      <c r="M9" s="9"/>
      <c r="N9" s="9"/>
      <c r="O9" s="9"/>
      <c r="P9" s="9"/>
    </row>
    <row r="10" spans="1:17" ht="39.950000000000003" customHeight="1" x14ac:dyDescent="0.3">
      <c r="A10" s="1161"/>
      <c r="B10" s="179" t="s">
        <v>397</v>
      </c>
      <c r="C10" s="11">
        <v>0.95</v>
      </c>
      <c r="D10" s="1192"/>
      <c r="E10" s="86">
        <v>1.86</v>
      </c>
      <c r="F10" s="53" t="s">
        <v>133</v>
      </c>
      <c r="G10" s="755">
        <f t="shared" si="0"/>
        <v>2131</v>
      </c>
      <c r="H10" s="725">
        <v>2131</v>
      </c>
      <c r="I10" s="389"/>
      <c r="J10" s="9"/>
      <c r="K10" s="316"/>
      <c r="L10" s="9"/>
      <c r="M10" s="9"/>
      <c r="N10" s="9"/>
      <c r="O10" s="9"/>
      <c r="P10" s="9"/>
    </row>
    <row r="11" spans="1:17" ht="56.1" customHeight="1" x14ac:dyDescent="0.3">
      <c r="A11" s="158"/>
      <c r="B11" s="179" t="s">
        <v>252</v>
      </c>
      <c r="C11" s="11">
        <v>0.5</v>
      </c>
      <c r="D11" s="165" t="s">
        <v>16</v>
      </c>
      <c r="E11" s="162">
        <v>0.41</v>
      </c>
      <c r="F11" s="53" t="s">
        <v>133</v>
      </c>
      <c r="G11" s="755">
        <f t="shared" si="0"/>
        <v>498</v>
      </c>
      <c r="H11" s="726">
        <v>498</v>
      </c>
      <c r="I11" s="389"/>
      <c r="J11" s="9"/>
      <c r="K11" s="317"/>
      <c r="L11" s="9"/>
      <c r="M11" s="9"/>
      <c r="N11" s="9"/>
      <c r="O11" s="9"/>
      <c r="P11" s="9"/>
    </row>
    <row r="12" spans="1:17" ht="56.1" customHeight="1" x14ac:dyDescent="0.3">
      <c r="A12" s="315"/>
      <c r="B12" s="179" t="s">
        <v>253</v>
      </c>
      <c r="C12" s="11">
        <v>0.5</v>
      </c>
      <c r="D12" s="165" t="s">
        <v>16</v>
      </c>
      <c r="E12" s="162">
        <v>0.74</v>
      </c>
      <c r="F12" s="53" t="s">
        <v>133</v>
      </c>
      <c r="G12" s="755">
        <f t="shared" si="0"/>
        <v>990</v>
      </c>
      <c r="H12" s="727">
        <v>990</v>
      </c>
      <c r="I12" s="389"/>
      <c r="J12" s="9"/>
      <c r="K12" s="9"/>
      <c r="L12" s="9"/>
      <c r="M12" s="9"/>
      <c r="N12" s="9"/>
      <c r="O12" s="9"/>
      <c r="P12" s="9"/>
    </row>
    <row r="13" spans="1:17" ht="56.1" customHeight="1" x14ac:dyDescent="0.3">
      <c r="A13" s="315"/>
      <c r="B13" s="179" t="s">
        <v>423</v>
      </c>
      <c r="C13" s="11" t="s">
        <v>326</v>
      </c>
      <c r="D13" s="314" t="s">
        <v>152</v>
      </c>
      <c r="E13" s="86">
        <v>4</v>
      </c>
      <c r="F13" s="53" t="s">
        <v>133</v>
      </c>
      <c r="G13" s="755">
        <f t="shared" si="0"/>
        <v>4364</v>
      </c>
      <c r="H13" s="725">
        <v>4364</v>
      </c>
      <c r="I13" s="389"/>
      <c r="J13" s="9"/>
      <c r="K13" s="9"/>
      <c r="L13" s="9"/>
      <c r="M13" s="9"/>
      <c r="N13" s="9"/>
      <c r="O13" s="9"/>
      <c r="P13" s="9"/>
    </row>
    <row r="14" spans="1:17" ht="69.95" customHeight="1" x14ac:dyDescent="0.3">
      <c r="A14" s="614"/>
      <c r="B14" s="615" t="s">
        <v>494</v>
      </c>
      <c r="C14" s="1201" t="s">
        <v>496</v>
      </c>
      <c r="D14" s="617" t="s">
        <v>16</v>
      </c>
      <c r="E14" s="618">
        <v>2.2599999999999998</v>
      </c>
      <c r="F14" s="619">
        <v>70</v>
      </c>
      <c r="G14" s="882">
        <f t="shared" si="0"/>
        <v>1444</v>
      </c>
      <c r="H14" s="728">
        <v>1444</v>
      </c>
      <c r="I14" s="389"/>
      <c r="J14" s="9"/>
      <c r="K14" s="9"/>
      <c r="L14" s="9"/>
      <c r="M14" s="9"/>
      <c r="N14" s="9"/>
      <c r="O14" s="9"/>
    </row>
    <row r="15" spans="1:17" ht="69.95" customHeight="1" x14ac:dyDescent="0.3">
      <c r="A15" s="614"/>
      <c r="B15" s="616" t="s">
        <v>495</v>
      </c>
      <c r="C15" s="1202"/>
      <c r="D15" s="617" t="s">
        <v>16</v>
      </c>
      <c r="E15" s="619">
        <v>5.19</v>
      </c>
      <c r="F15" s="619"/>
      <c r="G15" s="882">
        <f t="shared" si="0"/>
        <v>3098</v>
      </c>
      <c r="H15" s="729">
        <v>3098</v>
      </c>
      <c r="I15" s="389"/>
      <c r="J15" s="9"/>
      <c r="K15" s="9"/>
      <c r="L15" s="9"/>
      <c r="M15" s="9"/>
      <c r="N15" s="9"/>
      <c r="O15" s="9"/>
      <c r="P15" s="9"/>
    </row>
    <row r="16" spans="1:17" ht="65.099999999999994" customHeight="1" x14ac:dyDescent="0.3">
      <c r="A16" s="1206"/>
      <c r="B16" s="864" t="s">
        <v>612</v>
      </c>
      <c r="C16" s="1189" t="s">
        <v>601</v>
      </c>
      <c r="D16" s="1189" t="s">
        <v>602</v>
      </c>
      <c r="E16" s="1141">
        <v>6.66</v>
      </c>
      <c r="F16" s="1141"/>
      <c r="G16" s="1139">
        <f t="shared" si="0"/>
        <v>355</v>
      </c>
      <c r="H16" s="891">
        <v>355</v>
      </c>
      <c r="I16" s="389"/>
      <c r="J16" s="9"/>
      <c r="K16" s="9"/>
      <c r="L16" s="9"/>
      <c r="M16" s="9"/>
      <c r="N16" s="9"/>
      <c r="O16" s="9"/>
      <c r="P16" s="9"/>
    </row>
    <row r="17" spans="1:16" ht="65.099999999999994" customHeight="1" x14ac:dyDescent="0.3">
      <c r="A17" s="1207"/>
      <c r="B17" s="864" t="s">
        <v>613</v>
      </c>
      <c r="C17" s="1190"/>
      <c r="D17" s="1190"/>
      <c r="E17" s="1142"/>
      <c r="F17" s="1142"/>
      <c r="G17" s="1140"/>
      <c r="H17" s="891"/>
      <c r="I17" s="389"/>
      <c r="J17" s="9"/>
      <c r="K17" s="9"/>
      <c r="L17" s="9"/>
      <c r="M17" s="9"/>
      <c r="N17" s="9"/>
      <c r="O17" s="9"/>
      <c r="P17" s="9"/>
    </row>
    <row r="18" spans="1:16" ht="69.95" customHeight="1" x14ac:dyDescent="0.3">
      <c r="A18" s="1206"/>
      <c r="B18" s="616" t="s">
        <v>611</v>
      </c>
      <c r="C18" s="818" t="s">
        <v>608</v>
      </c>
      <c r="D18" s="617" t="s">
        <v>17</v>
      </c>
      <c r="E18" s="619">
        <v>0.13</v>
      </c>
      <c r="F18" s="619"/>
      <c r="G18" s="882">
        <f t="shared" ref="G18:G26" si="1">ROUND(H18*Belarus*(1-$B$58),2)</f>
        <v>145</v>
      </c>
      <c r="H18" s="729">
        <v>145</v>
      </c>
      <c r="I18" s="389"/>
      <c r="J18" s="9"/>
      <c r="K18" s="9"/>
      <c r="L18" s="9"/>
      <c r="M18" s="9"/>
      <c r="N18" s="9"/>
      <c r="O18" s="9"/>
      <c r="P18" s="9"/>
    </row>
    <row r="19" spans="1:16" ht="69.95" customHeight="1" x14ac:dyDescent="0.3">
      <c r="A19" s="1208"/>
      <c r="B19" s="616" t="s">
        <v>610</v>
      </c>
      <c r="C19" s="819" t="s">
        <v>603</v>
      </c>
      <c r="D19" s="617" t="s">
        <v>17</v>
      </c>
      <c r="E19" s="619">
        <v>2.8000000000000001E-2</v>
      </c>
      <c r="F19" s="619"/>
      <c r="G19" s="882">
        <f t="shared" si="1"/>
        <v>94</v>
      </c>
      <c r="H19" s="729">
        <v>94</v>
      </c>
      <c r="I19" s="389"/>
      <c r="J19" s="9"/>
      <c r="K19" s="9"/>
      <c r="L19" s="9"/>
      <c r="M19" s="9"/>
      <c r="N19" s="9"/>
      <c r="O19" s="9"/>
      <c r="P19" s="9"/>
    </row>
    <row r="20" spans="1:16" ht="69.95" customHeight="1" x14ac:dyDescent="0.3">
      <c r="A20" s="1207"/>
      <c r="B20" s="616" t="s">
        <v>605</v>
      </c>
      <c r="C20" s="819" t="s">
        <v>604</v>
      </c>
      <c r="D20" s="617" t="s">
        <v>17</v>
      </c>
      <c r="E20" s="619">
        <v>0.8</v>
      </c>
      <c r="F20" s="619"/>
      <c r="G20" s="882">
        <f t="shared" si="1"/>
        <v>1892</v>
      </c>
      <c r="H20" s="729">
        <v>1892</v>
      </c>
      <c r="I20" s="389"/>
      <c r="J20" s="9"/>
      <c r="K20" s="9"/>
      <c r="L20" s="9"/>
      <c r="M20" s="9"/>
      <c r="N20" s="9"/>
      <c r="O20" s="9"/>
      <c r="P20" s="9"/>
    </row>
    <row r="21" spans="1:16" ht="56.1" customHeight="1" x14ac:dyDescent="0.3">
      <c r="A21" s="26"/>
      <c r="B21" s="1121" t="s">
        <v>7</v>
      </c>
      <c r="C21" s="1121"/>
      <c r="D21" s="165" t="s">
        <v>17</v>
      </c>
      <c r="E21" s="12">
        <v>2E-3</v>
      </c>
      <c r="F21" s="53">
        <v>2000</v>
      </c>
      <c r="G21" s="92">
        <f t="shared" si="1"/>
        <v>23</v>
      </c>
      <c r="H21" s="728">
        <v>23</v>
      </c>
      <c r="I21" s="389"/>
      <c r="J21" s="9"/>
      <c r="K21" s="9"/>
      <c r="L21" s="9"/>
      <c r="M21" s="9"/>
      <c r="N21" s="9"/>
      <c r="O21" s="9"/>
      <c r="P21" s="9"/>
    </row>
    <row r="22" spans="1:16" ht="56.1" customHeight="1" x14ac:dyDescent="0.3">
      <c r="A22" s="160"/>
      <c r="B22" s="1136" t="s">
        <v>586</v>
      </c>
      <c r="C22" s="1185"/>
      <c r="D22" s="165" t="s">
        <v>16</v>
      </c>
      <c r="E22" s="154">
        <v>0.72</v>
      </c>
      <c r="F22" s="157">
        <v>2</v>
      </c>
      <c r="G22" s="741">
        <f t="shared" si="1"/>
        <v>785</v>
      </c>
      <c r="H22" s="725">
        <v>785</v>
      </c>
      <c r="I22" s="389"/>
      <c r="J22" s="9"/>
      <c r="K22" s="9"/>
      <c r="L22" s="9"/>
      <c r="M22" s="9"/>
      <c r="N22" s="9"/>
      <c r="O22" s="9"/>
      <c r="P22" s="9"/>
    </row>
    <row r="23" spans="1:16" ht="56.1" customHeight="1" x14ac:dyDescent="0.3">
      <c r="A23" s="1203"/>
      <c r="B23" s="1198" t="s">
        <v>211</v>
      </c>
      <c r="C23" s="179" t="s">
        <v>170</v>
      </c>
      <c r="D23" s="165" t="s">
        <v>213</v>
      </c>
      <c r="E23" s="381" t="s">
        <v>298</v>
      </c>
      <c r="F23" s="155" t="s">
        <v>345</v>
      </c>
      <c r="G23" s="79">
        <f t="shared" si="1"/>
        <v>867</v>
      </c>
      <c r="H23" s="725">
        <v>867</v>
      </c>
      <c r="I23" s="389"/>
      <c r="J23" s="9"/>
      <c r="K23" s="9"/>
      <c r="L23" s="9"/>
      <c r="M23" s="9"/>
      <c r="N23" s="9"/>
      <c r="O23" s="9"/>
      <c r="P23" s="9"/>
    </row>
    <row r="24" spans="1:16" ht="51.75" customHeight="1" x14ac:dyDescent="0.3">
      <c r="A24" s="1203"/>
      <c r="B24" s="1199"/>
      <c r="C24" s="179" t="s">
        <v>171</v>
      </c>
      <c r="D24" s="165" t="s">
        <v>214</v>
      </c>
      <c r="E24" s="85">
        <v>3.22</v>
      </c>
      <c r="F24" s="155">
        <v>40</v>
      </c>
      <c r="G24" s="79">
        <f t="shared" si="1"/>
        <v>1722</v>
      </c>
      <c r="H24" s="725">
        <v>1722</v>
      </c>
      <c r="I24" s="389"/>
      <c r="J24" s="9"/>
      <c r="K24" s="9"/>
      <c r="L24" s="9"/>
      <c r="M24" s="9"/>
      <c r="N24" s="9"/>
      <c r="O24" s="9"/>
      <c r="P24" s="9"/>
    </row>
    <row r="25" spans="1:16" ht="56.1" customHeight="1" x14ac:dyDescent="0.3">
      <c r="A25" s="82"/>
      <c r="B25" s="1181" t="s">
        <v>212</v>
      </c>
      <c r="C25" s="1200"/>
      <c r="D25" s="184"/>
      <c r="E25" s="185"/>
      <c r="F25" s="155" t="s">
        <v>133</v>
      </c>
      <c r="G25" s="159">
        <f t="shared" si="1"/>
        <v>502</v>
      </c>
      <c r="H25" s="725">
        <v>502</v>
      </c>
      <c r="I25" s="389"/>
      <c r="J25" s="9"/>
      <c r="K25" s="9"/>
      <c r="L25" s="9"/>
      <c r="M25" s="9"/>
      <c r="N25" s="9"/>
      <c r="O25" s="9"/>
      <c r="P25" s="9"/>
    </row>
    <row r="26" spans="1:16" ht="56.1" customHeight="1" x14ac:dyDescent="0.3">
      <c r="A26" s="161"/>
      <c r="B26" s="1181" t="s">
        <v>8</v>
      </c>
      <c r="C26" s="1182"/>
      <c r="D26" s="166" t="s">
        <v>17</v>
      </c>
      <c r="E26" s="162">
        <v>0.11</v>
      </c>
      <c r="F26" s="155" t="s">
        <v>133</v>
      </c>
      <c r="G26" s="159">
        <f t="shared" si="1"/>
        <v>55</v>
      </c>
      <c r="H26" s="725">
        <v>55</v>
      </c>
      <c r="I26" s="389"/>
      <c r="J26" s="9"/>
      <c r="K26" s="9"/>
      <c r="L26" s="9"/>
      <c r="M26" s="9"/>
      <c r="N26" s="9"/>
      <c r="O26" s="9"/>
      <c r="P26" s="9"/>
    </row>
    <row r="27" spans="1:16" ht="35.1" customHeight="1" x14ac:dyDescent="0.3">
      <c r="A27" s="1204"/>
      <c r="B27" s="1183" t="s">
        <v>372</v>
      </c>
      <c r="C27" s="1187" t="s">
        <v>172</v>
      </c>
      <c r="D27" s="632" t="s">
        <v>507</v>
      </c>
      <c r="E27" s="94">
        <v>8.65</v>
      </c>
      <c r="F27" s="155" t="s">
        <v>133</v>
      </c>
      <c r="G27" s="159">
        <f>ROUND(H27*Belarus*(1-$C$58),2)</f>
        <v>4447</v>
      </c>
      <c r="H27" s="725">
        <v>4447</v>
      </c>
      <c r="I27" s="389"/>
      <c r="J27" s="9"/>
      <c r="K27" s="9"/>
      <c r="L27" s="9"/>
      <c r="M27" s="9"/>
      <c r="N27" s="9"/>
      <c r="O27" s="9"/>
      <c r="P27" s="9"/>
    </row>
    <row r="28" spans="1:16" ht="35.1" customHeight="1" x14ac:dyDescent="0.3">
      <c r="A28" s="1205"/>
      <c r="B28" s="1184"/>
      <c r="C28" s="1188"/>
      <c r="D28" s="632" t="s">
        <v>373</v>
      </c>
      <c r="E28" s="94">
        <v>10</v>
      </c>
      <c r="F28" s="155" t="s">
        <v>133</v>
      </c>
      <c r="G28" s="159">
        <f>ROUND(H28*Belarus*(1-$C$58),2)</f>
        <v>4447</v>
      </c>
      <c r="H28" s="729">
        <v>4447</v>
      </c>
      <c r="I28" s="389"/>
      <c r="J28" s="9"/>
      <c r="K28" s="308"/>
      <c r="L28" s="283"/>
      <c r="M28" s="9"/>
      <c r="N28" s="9"/>
      <c r="O28" s="9"/>
      <c r="P28" s="9"/>
    </row>
    <row r="29" spans="1:16" ht="50.1" customHeight="1" x14ac:dyDescent="0.3">
      <c r="A29" s="109"/>
      <c r="B29" s="1181" t="s">
        <v>9</v>
      </c>
      <c r="C29" s="1182"/>
      <c r="D29" s="166" t="s">
        <v>10</v>
      </c>
      <c r="E29" s="94">
        <v>0.11</v>
      </c>
      <c r="F29" s="84" t="s">
        <v>133</v>
      </c>
      <c r="G29" s="159">
        <f>ROUND(H29*Belarus*(1-$B$58),2)</f>
        <v>55</v>
      </c>
      <c r="H29" s="725">
        <v>55</v>
      </c>
      <c r="I29" s="389"/>
      <c r="J29" s="9"/>
      <c r="K29" s="9"/>
      <c r="L29" s="9"/>
      <c r="M29" s="9"/>
      <c r="N29" s="9"/>
      <c r="O29" s="9"/>
      <c r="P29" s="9"/>
    </row>
    <row r="30" spans="1:16" ht="45" customHeight="1" x14ac:dyDescent="0.3">
      <c r="A30" s="109"/>
      <c r="B30" s="1181" t="s">
        <v>509</v>
      </c>
      <c r="C30" s="1182"/>
      <c r="D30" s="166" t="s">
        <v>15</v>
      </c>
      <c r="E30" s="94">
        <v>9.6</v>
      </c>
      <c r="F30" s="156">
        <v>1</v>
      </c>
      <c r="G30" s="159">
        <f>ROUND(H30*Belarus*(1-$B$58),2)</f>
        <v>9763</v>
      </c>
      <c r="H30" s="725">
        <v>9763</v>
      </c>
      <c r="I30" s="389"/>
      <c r="J30" s="9"/>
      <c r="K30" s="9"/>
      <c r="L30" s="9"/>
      <c r="M30" s="9"/>
      <c r="N30" s="9"/>
      <c r="O30" s="9"/>
      <c r="P30" s="9"/>
    </row>
    <row r="31" spans="1:16" x14ac:dyDescent="0.3">
      <c r="A31" s="1159"/>
      <c r="B31" s="181" t="s">
        <v>306</v>
      </c>
      <c r="C31" s="1186" t="s">
        <v>74</v>
      </c>
      <c r="D31" s="1186"/>
      <c r="E31" s="1186"/>
      <c r="F31" s="1167" t="s">
        <v>305</v>
      </c>
      <c r="G31" s="883">
        <f>ROUND(H31*Belarus*(1-$D$58),2)</f>
        <v>2008</v>
      </c>
      <c r="H31" s="725">
        <v>2008</v>
      </c>
      <c r="I31" s="389"/>
      <c r="J31" s="696"/>
      <c r="K31" s="554"/>
      <c r="L31" s="283"/>
      <c r="M31" s="9"/>
      <c r="N31" s="9"/>
      <c r="O31" s="9"/>
      <c r="P31" s="9"/>
    </row>
    <row r="32" spans="1:16" x14ac:dyDescent="0.3">
      <c r="A32" s="1159"/>
      <c r="B32" s="182" t="s">
        <v>307</v>
      </c>
      <c r="C32" s="1193" t="s">
        <v>304</v>
      </c>
      <c r="D32" s="1194"/>
      <c r="E32" s="1195"/>
      <c r="F32" s="1168"/>
      <c r="G32" s="884">
        <f t="shared" ref="G32:G41" si="2">ROUND(H32*Belarus*(1-$D$58),2)</f>
        <v>3322</v>
      </c>
      <c r="H32" s="725">
        <v>3322</v>
      </c>
      <c r="I32" s="389"/>
      <c r="J32" s="9"/>
      <c r="K32" s="9"/>
      <c r="L32" s="9"/>
      <c r="M32" s="9"/>
      <c r="N32" s="9"/>
      <c r="O32" s="9"/>
      <c r="P32" s="9"/>
    </row>
    <row r="33" spans="1:17" x14ac:dyDescent="0.3">
      <c r="A33" s="1159"/>
      <c r="B33" s="182" t="s">
        <v>308</v>
      </c>
      <c r="C33" s="1172" t="s">
        <v>34</v>
      </c>
      <c r="D33" s="1173"/>
      <c r="E33" s="1174"/>
      <c r="F33" s="1169"/>
      <c r="G33" s="885">
        <f t="shared" si="2"/>
        <v>3190</v>
      </c>
      <c r="H33" s="725">
        <v>3190</v>
      </c>
      <c r="I33" s="389"/>
      <c r="J33" s="9"/>
      <c r="K33" s="9"/>
      <c r="L33" s="9"/>
      <c r="M33" s="9"/>
      <c r="N33" s="9"/>
      <c r="O33" s="9"/>
      <c r="P33" s="9"/>
    </row>
    <row r="34" spans="1:17" x14ac:dyDescent="0.3">
      <c r="A34" s="1159"/>
      <c r="B34" s="182" t="s">
        <v>309</v>
      </c>
      <c r="C34" s="1175"/>
      <c r="D34" s="1176"/>
      <c r="E34" s="1177"/>
      <c r="F34" s="1169"/>
      <c r="G34" s="885">
        <f t="shared" si="2"/>
        <v>2398</v>
      </c>
      <c r="H34" s="725">
        <v>2398</v>
      </c>
      <c r="I34" s="389"/>
      <c r="J34" s="9"/>
      <c r="K34" s="9"/>
      <c r="L34" s="9"/>
      <c r="M34" s="9"/>
      <c r="N34" s="9"/>
      <c r="O34" s="9"/>
      <c r="P34" s="9"/>
    </row>
    <row r="35" spans="1:17" x14ac:dyDescent="0.3">
      <c r="A35" s="1159"/>
      <c r="B35" s="182" t="s">
        <v>310</v>
      </c>
      <c r="C35" s="1175"/>
      <c r="D35" s="1176"/>
      <c r="E35" s="1177"/>
      <c r="F35" s="1169"/>
      <c r="G35" s="885">
        <f t="shared" si="2"/>
        <v>3960</v>
      </c>
      <c r="H35" s="725">
        <v>3960</v>
      </c>
      <c r="I35" s="389"/>
      <c r="J35" s="9"/>
      <c r="K35" s="9"/>
      <c r="L35" s="9"/>
      <c r="M35" s="9"/>
      <c r="N35" s="9"/>
      <c r="O35" s="9"/>
      <c r="P35" s="9"/>
    </row>
    <row r="36" spans="1:17" x14ac:dyDescent="0.3">
      <c r="A36" s="1159"/>
      <c r="B36" s="183" t="s">
        <v>311</v>
      </c>
      <c r="C36" s="1178"/>
      <c r="D36" s="1179"/>
      <c r="E36" s="1180"/>
      <c r="F36" s="1170"/>
      <c r="G36" s="886">
        <f t="shared" si="2"/>
        <v>3960</v>
      </c>
      <c r="H36" s="725">
        <v>3960</v>
      </c>
      <c r="I36" s="389"/>
      <c r="J36" s="9"/>
      <c r="K36" s="9"/>
      <c r="L36" s="9"/>
      <c r="M36" s="9"/>
      <c r="N36" s="9"/>
      <c r="O36" s="9"/>
      <c r="P36" s="9"/>
    </row>
    <row r="37" spans="1:17" ht="23.25" customHeight="1" x14ac:dyDescent="0.3">
      <c r="A37" s="1159"/>
      <c r="B37" s="181" t="s">
        <v>312</v>
      </c>
      <c r="C37" s="1186" t="s">
        <v>34</v>
      </c>
      <c r="D37" s="1186"/>
      <c r="E37" s="1186"/>
      <c r="F37" s="1167" t="s">
        <v>606</v>
      </c>
      <c r="G37" s="883">
        <f t="shared" si="2"/>
        <v>3077</v>
      </c>
      <c r="H37" s="725">
        <v>3077</v>
      </c>
      <c r="I37" s="389"/>
      <c r="J37" s="9"/>
      <c r="K37" s="9"/>
      <c r="L37" s="9"/>
      <c r="M37" s="9"/>
      <c r="N37" s="9"/>
      <c r="O37" s="9"/>
      <c r="P37" s="9"/>
    </row>
    <row r="38" spans="1:17" ht="23.25" customHeight="1" x14ac:dyDescent="0.3">
      <c r="A38" s="1159"/>
      <c r="B38" s="182" t="s">
        <v>313</v>
      </c>
      <c r="C38" s="1196"/>
      <c r="D38" s="1196"/>
      <c r="E38" s="1196"/>
      <c r="F38" s="1169"/>
      <c r="G38" s="885">
        <f t="shared" si="2"/>
        <v>3546</v>
      </c>
      <c r="H38" s="725">
        <v>3546</v>
      </c>
      <c r="I38" s="389"/>
      <c r="J38" s="9"/>
      <c r="K38" s="9"/>
      <c r="L38" s="9"/>
      <c r="M38" s="9"/>
      <c r="N38" s="9"/>
      <c r="O38" s="9"/>
      <c r="P38" s="9"/>
    </row>
    <row r="39" spans="1:17" ht="23.25" customHeight="1" x14ac:dyDescent="0.3">
      <c r="A39" s="1159"/>
      <c r="B39" s="183" t="s">
        <v>314</v>
      </c>
      <c r="C39" s="1197"/>
      <c r="D39" s="1197"/>
      <c r="E39" s="1197"/>
      <c r="F39" s="1170"/>
      <c r="G39" s="886">
        <f t="shared" si="2"/>
        <v>4891</v>
      </c>
      <c r="H39" s="725">
        <v>4891</v>
      </c>
      <c r="I39" s="389"/>
      <c r="J39" s="9"/>
      <c r="K39" s="9"/>
      <c r="L39" s="9"/>
      <c r="M39" s="9"/>
      <c r="N39" s="9"/>
      <c r="O39" s="9"/>
      <c r="P39" s="9"/>
    </row>
    <row r="40" spans="1:17" ht="23.25" customHeight="1" x14ac:dyDescent="0.3">
      <c r="A40" s="1160"/>
      <c r="B40" s="180" t="s">
        <v>156</v>
      </c>
      <c r="C40" s="1162" t="s">
        <v>73</v>
      </c>
      <c r="D40" s="1148"/>
      <c r="E40" s="1149"/>
      <c r="F40" s="158">
        <v>1</v>
      </c>
      <c r="G40" s="887">
        <f t="shared" si="2"/>
        <v>4173</v>
      </c>
      <c r="H40" s="725">
        <v>4173</v>
      </c>
      <c r="I40" s="389"/>
      <c r="J40" s="9"/>
      <c r="K40" s="9"/>
      <c r="L40" s="9"/>
      <c r="M40" s="9"/>
      <c r="N40" s="9"/>
      <c r="O40" s="9"/>
      <c r="P40" s="9"/>
    </row>
    <row r="41" spans="1:17" ht="50.1" customHeight="1" x14ac:dyDescent="0.3">
      <c r="A41" s="1161"/>
      <c r="B41" s="180" t="s">
        <v>157</v>
      </c>
      <c r="C41" s="1162" t="s">
        <v>73</v>
      </c>
      <c r="D41" s="1148"/>
      <c r="E41" s="1149"/>
      <c r="F41" s="158">
        <v>1</v>
      </c>
      <c r="G41" s="887">
        <f t="shared" si="2"/>
        <v>1334</v>
      </c>
      <c r="H41" s="725">
        <v>1334</v>
      </c>
      <c r="I41" s="389"/>
      <c r="J41" s="9"/>
      <c r="K41" s="9"/>
      <c r="L41" s="9"/>
      <c r="M41" s="9"/>
      <c r="N41" s="9"/>
      <c r="O41" s="9"/>
      <c r="P41" s="9"/>
    </row>
    <row r="42" spans="1:17" ht="45" customHeight="1" x14ac:dyDescent="0.3">
      <c r="A42" s="10"/>
      <c r="B42" s="179" t="s">
        <v>27</v>
      </c>
      <c r="C42" s="1163" t="s">
        <v>351</v>
      </c>
      <c r="D42" s="1164"/>
      <c r="E42" s="13" t="s">
        <v>28</v>
      </c>
      <c r="F42" s="84">
        <v>1</v>
      </c>
      <c r="G42" s="79">
        <f>ROUND(H42*Belarus*(1-$E$58),2)</f>
        <v>361</v>
      </c>
      <c r="H42" s="725">
        <v>361</v>
      </c>
      <c r="I42" s="389"/>
      <c r="J42" s="9"/>
      <c r="K42" s="9"/>
      <c r="L42" s="9"/>
      <c r="M42" s="9"/>
      <c r="N42" s="9"/>
      <c r="O42" s="9"/>
      <c r="P42" s="9"/>
      <c r="Q42" s="9"/>
    </row>
    <row r="43" spans="1:17" ht="50.1" customHeight="1" x14ac:dyDescent="0.3">
      <c r="A43" s="10"/>
      <c r="B43" s="179" t="s">
        <v>609</v>
      </c>
      <c r="C43" s="13" t="s">
        <v>77</v>
      </c>
      <c r="D43" s="186"/>
      <c r="E43" s="69">
        <v>2</v>
      </c>
      <c r="F43" s="84">
        <v>1</v>
      </c>
      <c r="G43" s="79">
        <f>ROUND(H43*Belarus*(1-$E$58),2)</f>
        <v>45089</v>
      </c>
      <c r="H43" s="725">
        <v>45089</v>
      </c>
      <c r="I43" s="389"/>
      <c r="J43" s="9"/>
      <c r="K43" s="9"/>
      <c r="L43" s="9"/>
      <c r="M43" s="9"/>
      <c r="N43" s="9"/>
      <c r="O43" s="9"/>
      <c r="P43" s="9"/>
      <c r="Q43" s="9"/>
    </row>
    <row r="44" spans="1:17" ht="45" customHeight="1" x14ac:dyDescent="0.3">
      <c r="A44" s="1165" t="s">
        <v>399</v>
      </c>
      <c r="B44" s="1165"/>
      <c r="C44" s="1165"/>
      <c r="D44" s="1165"/>
      <c r="E44" s="1165"/>
      <c r="F44" s="1165"/>
      <c r="G44" s="1165"/>
      <c r="H44" s="301"/>
      <c r="I44" s="389"/>
      <c r="J44" s="9"/>
      <c r="K44" s="9"/>
      <c r="L44" s="9"/>
      <c r="M44" s="9"/>
      <c r="N44" s="9"/>
      <c r="O44" s="9"/>
      <c r="P44" s="9"/>
      <c r="Q44" s="9"/>
    </row>
    <row r="45" spans="1:17" ht="30" customHeight="1" x14ac:dyDescent="0.35">
      <c r="A45" s="1156" t="s">
        <v>632</v>
      </c>
      <c r="B45" s="1156"/>
      <c r="C45" s="1156" t="s">
        <v>447</v>
      </c>
      <c r="D45" s="1156"/>
      <c r="E45" s="1156"/>
      <c r="F45" s="1156"/>
      <c r="G45" s="1156"/>
      <c r="H45" s="102"/>
      <c r="I45" s="389"/>
      <c r="J45" s="9"/>
      <c r="K45" s="9"/>
      <c r="L45" s="9"/>
      <c r="M45" s="9"/>
      <c r="N45" s="9"/>
      <c r="O45" s="9"/>
      <c r="P45" s="9"/>
      <c r="Q45" s="9"/>
    </row>
    <row r="46" spans="1:17" ht="30" customHeight="1" x14ac:dyDescent="0.35">
      <c r="A46" s="1156"/>
      <c r="B46" s="1156"/>
      <c r="C46" s="1156"/>
      <c r="D46" s="1156"/>
      <c r="E46" s="1156"/>
      <c r="F46" s="1156"/>
      <c r="G46" s="1156"/>
      <c r="H46" s="102"/>
      <c r="I46" s="389"/>
      <c r="J46" s="9"/>
      <c r="K46" s="9"/>
      <c r="L46" s="9"/>
      <c r="M46" s="9"/>
      <c r="N46" s="9"/>
      <c r="O46" s="9"/>
      <c r="P46" s="9"/>
      <c r="Q46" s="9"/>
    </row>
    <row r="47" spans="1:17" ht="25.5" customHeight="1" x14ac:dyDescent="0.3">
      <c r="A47" s="1166" t="s">
        <v>218</v>
      </c>
      <c r="B47" s="1157" t="s">
        <v>219</v>
      </c>
      <c r="C47" s="1158" t="s">
        <v>473</v>
      </c>
      <c r="D47" s="1158"/>
      <c r="E47" s="1158"/>
      <c r="F47" s="1158"/>
      <c r="G47" s="1158"/>
      <c r="H47" s="103"/>
      <c r="I47" s="389"/>
      <c r="J47" s="9"/>
      <c r="K47" s="9"/>
      <c r="L47" s="9"/>
      <c r="M47" s="9"/>
      <c r="N47" s="9"/>
      <c r="O47" s="9"/>
      <c r="P47" s="9"/>
      <c r="Q47" s="9"/>
    </row>
    <row r="48" spans="1:17" ht="25.5" customHeight="1" x14ac:dyDescent="0.3">
      <c r="A48" s="1166"/>
      <c r="B48" s="1157"/>
      <c r="C48" s="1158" t="s">
        <v>546</v>
      </c>
      <c r="D48" s="1158"/>
      <c r="E48" s="1158"/>
      <c r="F48" s="1158"/>
      <c r="G48" s="1158"/>
      <c r="H48" s="103"/>
      <c r="I48" s="389"/>
      <c r="J48" s="9"/>
      <c r="K48" s="9"/>
      <c r="Q48" s="9"/>
    </row>
    <row r="49" spans="1:17" ht="39.950000000000003" customHeight="1" x14ac:dyDescent="0.3">
      <c r="A49" s="1150" t="s">
        <v>234</v>
      </c>
      <c r="B49" s="711" t="s">
        <v>231</v>
      </c>
      <c r="C49" s="297"/>
      <c r="D49" s="1155" t="s">
        <v>223</v>
      </c>
      <c r="E49" s="1155"/>
      <c r="F49" s="1155"/>
      <c r="G49" s="1155"/>
      <c r="H49" s="103"/>
      <c r="I49" s="389"/>
      <c r="J49" s="9"/>
      <c r="K49" s="9"/>
      <c r="Q49" s="9"/>
    </row>
    <row r="50" spans="1:17" ht="30.95" customHeight="1" x14ac:dyDescent="0.3">
      <c r="A50" s="1150"/>
      <c r="B50" s="1145" t="s">
        <v>230</v>
      </c>
      <c r="C50" s="303" t="s">
        <v>233</v>
      </c>
      <c r="D50" s="302" t="s">
        <v>224</v>
      </c>
      <c r="E50" s="302" t="s">
        <v>225</v>
      </c>
      <c r="F50" s="302" t="s">
        <v>226</v>
      </c>
      <c r="G50" s="302" t="s">
        <v>227</v>
      </c>
      <c r="H50" s="103"/>
      <c r="I50" s="389"/>
      <c r="J50" s="9"/>
      <c r="K50" s="9"/>
      <c r="Q50" s="9"/>
    </row>
    <row r="51" spans="1:17" ht="44.1" customHeight="1" x14ac:dyDescent="0.3">
      <c r="A51" s="1150"/>
      <c r="B51" s="1145"/>
      <c r="C51" s="303" t="s">
        <v>220</v>
      </c>
      <c r="D51" s="1147" t="s">
        <v>235</v>
      </c>
      <c r="E51" s="1148"/>
      <c r="F51" s="1148"/>
      <c r="G51" s="1149"/>
      <c r="H51" s="104"/>
      <c r="I51" s="389"/>
      <c r="J51" s="9"/>
      <c r="K51" s="9"/>
      <c r="Q51" s="9"/>
    </row>
    <row r="52" spans="1:17" ht="44.1" customHeight="1" x14ac:dyDescent="0.3">
      <c r="A52" s="409"/>
      <c r="B52" s="1145"/>
      <c r="C52" s="1152" t="s">
        <v>221</v>
      </c>
      <c r="D52" s="1146" t="s">
        <v>236</v>
      </c>
      <c r="E52" s="1146" t="s">
        <v>228</v>
      </c>
      <c r="F52" s="1146" t="s">
        <v>237</v>
      </c>
      <c r="G52" s="1146" t="s">
        <v>239</v>
      </c>
      <c r="H52" s="104"/>
      <c r="I52" s="389"/>
      <c r="J52" s="9"/>
      <c r="K52" s="9"/>
      <c r="Q52" s="9"/>
    </row>
    <row r="53" spans="1:17" ht="44.1" customHeight="1" x14ac:dyDescent="0.3">
      <c r="A53" s="409"/>
      <c r="B53" s="1145"/>
      <c r="C53" s="1153"/>
      <c r="D53" s="1146"/>
      <c r="E53" s="1146"/>
      <c r="F53" s="1146"/>
      <c r="G53" s="1146"/>
      <c r="H53" s="104"/>
      <c r="I53" s="389"/>
      <c r="J53" s="9"/>
      <c r="K53" s="9"/>
      <c r="Q53" s="9"/>
    </row>
    <row r="54" spans="1:17" s="299" customFormat="1" ht="80.099999999999994" customHeight="1" x14ac:dyDescent="0.3">
      <c r="A54" s="1154" t="s">
        <v>232</v>
      </c>
      <c r="B54" s="1154"/>
      <c r="C54" s="304" t="s">
        <v>222</v>
      </c>
      <c r="D54" s="300" t="s">
        <v>229</v>
      </c>
      <c r="E54" s="300" t="s">
        <v>228</v>
      </c>
      <c r="F54" s="300" t="s">
        <v>238</v>
      </c>
      <c r="G54" s="300" t="s">
        <v>240</v>
      </c>
      <c r="H54" s="104"/>
      <c r="I54" s="389"/>
      <c r="J54" s="298"/>
      <c r="K54" s="298"/>
      <c r="Q54" s="298"/>
    </row>
    <row r="55" spans="1:17" s="2" customFormat="1" ht="50.1" customHeight="1" x14ac:dyDescent="0.35">
      <c r="A55" s="1151" t="s">
        <v>346</v>
      </c>
      <c r="B55" s="1151"/>
      <c r="C55" s="1151"/>
      <c r="D55" s="1151"/>
      <c r="E55" s="1151"/>
      <c r="F55" s="1151"/>
      <c r="G55" s="1151"/>
      <c r="H55" s="408"/>
      <c r="I55" s="389"/>
      <c r="J55" s="227"/>
      <c r="K55" s="227"/>
      <c r="L55" s="227"/>
      <c r="M55" s="227"/>
      <c r="N55" s="227"/>
      <c r="O55" s="227"/>
      <c r="P55" s="227"/>
      <c r="Q55" s="227"/>
    </row>
    <row r="56" spans="1:17" ht="42" customHeight="1" x14ac:dyDescent="0.3">
      <c r="A56" s="305"/>
      <c r="B56" s="306"/>
      <c r="H56" s="104"/>
      <c r="I56" s="74"/>
      <c r="J56" s="9"/>
      <c r="K56" s="9"/>
      <c r="L56" s="9"/>
      <c r="M56" s="9"/>
      <c r="N56" s="9"/>
      <c r="O56" s="9"/>
      <c r="P56" s="9"/>
      <c r="Q56" s="9"/>
    </row>
    <row r="57" spans="1:17" ht="69.75" customHeight="1" x14ac:dyDescent="0.35">
      <c r="A57" s="1143" t="s">
        <v>47</v>
      </c>
      <c r="B57" s="473" t="s">
        <v>368</v>
      </c>
      <c r="C57" s="473" t="s">
        <v>366</v>
      </c>
      <c r="D57" s="473" t="s">
        <v>367</v>
      </c>
      <c r="E57" s="473" t="s">
        <v>388</v>
      </c>
      <c r="F57" s="9"/>
      <c r="G57" s="9"/>
      <c r="H57" s="102"/>
      <c r="I57" s="9"/>
      <c r="J57" s="9"/>
      <c r="K57" s="9"/>
      <c r="L57" s="9"/>
      <c r="M57" s="9"/>
      <c r="N57" s="9"/>
      <c r="O57" s="9"/>
      <c r="P57" s="9"/>
      <c r="Q57" s="9"/>
    </row>
    <row r="58" spans="1:17" ht="33" x14ac:dyDescent="0.35">
      <c r="A58" s="1144"/>
      <c r="B58" s="49">
        <v>0</v>
      </c>
      <c r="C58" s="49">
        <v>0</v>
      </c>
      <c r="D58" s="49">
        <v>0</v>
      </c>
      <c r="E58" s="49">
        <v>0</v>
      </c>
      <c r="F58" s="9"/>
      <c r="G58" s="9"/>
      <c r="H58" s="102"/>
      <c r="I58" s="9"/>
      <c r="J58" s="16"/>
      <c r="K58" s="16"/>
      <c r="L58" s="16"/>
      <c r="M58" s="16"/>
      <c r="N58" s="16"/>
      <c r="O58" s="16"/>
      <c r="P58" s="16"/>
      <c r="Q58" s="17"/>
    </row>
    <row r="59" spans="1:17" x14ac:dyDescent="0.35">
      <c r="A59" s="18"/>
      <c r="B59" s="9"/>
      <c r="C59" s="9"/>
      <c r="D59" s="9"/>
      <c r="E59" s="9"/>
      <c r="F59" s="9"/>
      <c r="G59" s="9"/>
      <c r="H59" s="102"/>
      <c r="I59" s="9"/>
      <c r="J59" s="16"/>
      <c r="K59" s="16"/>
      <c r="L59" s="16"/>
      <c r="M59" s="16"/>
      <c r="N59" s="16"/>
      <c r="O59" s="16"/>
      <c r="P59" s="16"/>
      <c r="Q59" s="17"/>
    </row>
    <row r="60" spans="1:17" ht="14.25" customHeight="1" x14ac:dyDescent="0.3">
      <c r="A60" s="16"/>
      <c r="B60" s="16"/>
      <c r="C60" s="16"/>
      <c r="D60" s="16"/>
      <c r="E60" s="16"/>
      <c r="F60" s="16"/>
      <c r="G60" s="16"/>
      <c r="H60" s="90"/>
      <c r="I60" s="16"/>
      <c r="J60" s="16"/>
      <c r="K60" s="16"/>
      <c r="L60" s="16"/>
      <c r="M60" s="16"/>
      <c r="N60" s="16"/>
      <c r="O60" s="16"/>
      <c r="P60" s="16"/>
      <c r="Q60" s="9"/>
    </row>
    <row r="61" spans="1:17" x14ac:dyDescent="0.3">
      <c r="A61" s="16"/>
      <c r="B61" s="16"/>
      <c r="C61" s="16"/>
      <c r="D61" s="16"/>
      <c r="E61" s="16"/>
      <c r="F61" s="16"/>
      <c r="G61" s="16"/>
      <c r="H61" s="90"/>
      <c r="I61" s="16"/>
      <c r="J61" s="9"/>
      <c r="K61" s="9"/>
      <c r="L61" s="9"/>
      <c r="M61" s="9"/>
      <c r="N61" s="9"/>
      <c r="O61" s="9"/>
      <c r="P61" s="9"/>
      <c r="Q61" s="9"/>
    </row>
    <row r="62" spans="1:17" x14ac:dyDescent="0.2">
      <c r="A62" s="16"/>
      <c r="B62" s="16"/>
      <c r="C62" s="16"/>
      <c r="D62" s="16"/>
      <c r="E62" s="16"/>
      <c r="F62" s="16"/>
      <c r="G62" s="16"/>
      <c r="H62" s="90"/>
      <c r="I62" s="16"/>
    </row>
    <row r="63" spans="1:17" x14ac:dyDescent="0.35">
      <c r="A63" s="9"/>
      <c r="B63" s="9"/>
      <c r="C63" s="9"/>
      <c r="D63" s="9"/>
      <c r="E63" s="9"/>
      <c r="F63" s="9"/>
      <c r="G63" s="9"/>
      <c r="H63" s="102"/>
      <c r="I63" s="9"/>
    </row>
  </sheetData>
  <mergeCells count="54">
    <mergeCell ref="A9:A10"/>
    <mergeCell ref="B21:C21"/>
    <mergeCell ref="D9:D10"/>
    <mergeCell ref="C32:E32"/>
    <mergeCell ref="C37:E39"/>
    <mergeCell ref="B23:B24"/>
    <mergeCell ref="B25:C25"/>
    <mergeCell ref="C14:C15"/>
    <mergeCell ref="A23:A24"/>
    <mergeCell ref="A27:A28"/>
    <mergeCell ref="C16:C17"/>
    <mergeCell ref="A16:A17"/>
    <mergeCell ref="A18:A20"/>
    <mergeCell ref="B2:D2"/>
    <mergeCell ref="B3:C3"/>
    <mergeCell ref="C33:E36"/>
    <mergeCell ref="B30:C30"/>
    <mergeCell ref="B27:B28"/>
    <mergeCell ref="B22:C22"/>
    <mergeCell ref="C31:E31"/>
    <mergeCell ref="B29:C29"/>
    <mergeCell ref="C27:C28"/>
    <mergeCell ref="B26:C26"/>
    <mergeCell ref="D16:D17"/>
    <mergeCell ref="E16:E17"/>
    <mergeCell ref="C45:G46"/>
    <mergeCell ref="C47:G47"/>
    <mergeCell ref="A31:A36"/>
    <mergeCell ref="A40:A41"/>
    <mergeCell ref="C40:E40"/>
    <mergeCell ref="C41:E41"/>
    <mergeCell ref="C42:D42"/>
    <mergeCell ref="A44:G44"/>
    <mergeCell ref="A47:A48"/>
    <mergeCell ref="F31:F36"/>
    <mergeCell ref="F37:F39"/>
    <mergeCell ref="A37:A39"/>
    <mergeCell ref="C48:G48"/>
    <mergeCell ref="G16:G17"/>
    <mergeCell ref="F16:F17"/>
    <mergeCell ref="A57:A58"/>
    <mergeCell ref="B50:B53"/>
    <mergeCell ref="E52:E53"/>
    <mergeCell ref="F52:F53"/>
    <mergeCell ref="D51:G51"/>
    <mergeCell ref="A49:A51"/>
    <mergeCell ref="G52:G53"/>
    <mergeCell ref="A55:G55"/>
    <mergeCell ref="C52:C53"/>
    <mergeCell ref="D52:D53"/>
    <mergeCell ref="A54:B54"/>
    <mergeCell ref="D49:G49"/>
    <mergeCell ref="A45:B46"/>
    <mergeCell ref="B47:B48"/>
  </mergeCells>
  <printOptions horizontalCentered="1"/>
  <pageMargins left="0" right="0" top="0" bottom="0" header="0" footer="0"/>
  <pageSetup paperSize="9" scale="32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5">
    <tabColor theme="1" tint="0.499984740745262"/>
    <pageSetUpPr fitToPage="1"/>
  </sheetPr>
  <dimension ref="A1:BC100"/>
  <sheetViews>
    <sheetView showGridLines="0" zoomScale="55" zoomScaleNormal="55" zoomScaleSheetLayoutView="40" zoomScalePageLayoutView="55" workbookViewId="0">
      <selection activeCell="U9" sqref="U9"/>
    </sheetView>
  </sheetViews>
  <sheetFormatPr defaultColWidth="3.28515625" defaultRowHeight="18" x14ac:dyDescent="0.25"/>
  <cols>
    <col min="1" max="1" width="35.7109375" style="1" customWidth="1"/>
    <col min="2" max="2" width="40.7109375" style="1" customWidth="1"/>
    <col min="3" max="3" width="35.7109375" style="1" customWidth="1"/>
    <col min="4" max="4" width="25.7109375" style="1" customWidth="1"/>
    <col min="5" max="6" width="22.7109375" style="1" customWidth="1"/>
    <col min="7" max="7" width="19.7109375" style="1" customWidth="1"/>
    <col min="8" max="8" width="21.7109375" style="1" customWidth="1"/>
    <col min="9" max="10" width="20.7109375" style="1" customWidth="1"/>
    <col min="11" max="11" width="13.7109375" style="146" hidden="1" customWidth="1"/>
    <col min="12" max="12" width="15.5703125" style="435" hidden="1" customWidth="1"/>
    <col min="13" max="13" width="13.7109375" style="424" hidden="1" customWidth="1"/>
    <col min="14" max="14" width="13.42578125" style="1" hidden="1" customWidth="1"/>
    <col min="15" max="15" width="17.85546875" style="1" customWidth="1"/>
    <col min="16" max="16" width="9.85546875" style="1" customWidth="1"/>
    <col min="17" max="17" width="13.7109375" style="1" customWidth="1"/>
    <col min="18" max="16384" width="3.28515625" style="1"/>
  </cols>
  <sheetData>
    <row r="1" spans="1:16" ht="75.75" customHeight="1" x14ac:dyDescent="0.3">
      <c r="C1" s="111"/>
      <c r="D1" s="111"/>
      <c r="E1" s="111"/>
      <c r="F1" s="111"/>
      <c r="G1" s="111"/>
      <c r="J1" s="437"/>
    </row>
    <row r="2" spans="1:16" customFormat="1" ht="33" customHeight="1" x14ac:dyDescent="0.3">
      <c r="A2" s="519"/>
      <c r="B2" s="1224" t="s">
        <v>540</v>
      </c>
      <c r="C2" s="1224"/>
      <c r="D2" s="1224"/>
      <c r="E2" s="1224"/>
      <c r="F2" s="1224"/>
      <c r="G2" s="1224"/>
      <c r="H2" s="519"/>
      <c r="I2" s="121" t="s">
        <v>147</v>
      </c>
      <c r="J2" s="437">
        <v>44621</v>
      </c>
      <c r="K2" s="146"/>
      <c r="L2" s="336"/>
      <c r="M2" s="424"/>
    </row>
    <row r="3" spans="1:16" customFormat="1" ht="75" customHeight="1" x14ac:dyDescent="0.2">
      <c r="A3" s="1213" t="s">
        <v>92</v>
      </c>
      <c r="B3" s="1297" t="s">
        <v>83</v>
      </c>
      <c r="C3" s="1298"/>
      <c r="D3" s="1212" t="s">
        <v>164</v>
      </c>
      <c r="E3" s="1217" t="s">
        <v>181</v>
      </c>
      <c r="F3" s="1213" t="s">
        <v>97</v>
      </c>
      <c r="G3" s="1213" t="s">
        <v>359</v>
      </c>
      <c r="H3" s="1213" t="s">
        <v>99</v>
      </c>
      <c r="I3" s="1295" t="s">
        <v>435</v>
      </c>
      <c r="J3" s="1296"/>
      <c r="K3" s="147" t="s">
        <v>21</v>
      </c>
      <c r="L3" s="450"/>
      <c r="M3" s="424"/>
    </row>
    <row r="4" spans="1:16" customFormat="1" ht="30" customHeight="1" x14ac:dyDescent="0.2">
      <c r="A4" s="1214"/>
      <c r="B4" s="1299"/>
      <c r="C4" s="1300"/>
      <c r="D4" s="1212"/>
      <c r="E4" s="1218"/>
      <c r="F4" s="1214"/>
      <c r="G4" s="1214"/>
      <c r="H4" s="1214"/>
      <c r="I4" s="512" t="s">
        <v>179</v>
      </c>
      <c r="J4" s="513" t="s">
        <v>180</v>
      </c>
      <c r="K4" s="1293" t="s">
        <v>451</v>
      </c>
      <c r="L4" s="1294"/>
      <c r="M4" s="147" t="s">
        <v>463</v>
      </c>
    </row>
    <row r="5" spans="1:16" customFormat="1" ht="39.950000000000003" customHeight="1" x14ac:dyDescent="0.2">
      <c r="A5" s="1066"/>
      <c r="B5" s="1301" t="s">
        <v>627</v>
      </c>
      <c r="C5" s="1302"/>
      <c r="D5" s="126" t="s">
        <v>537</v>
      </c>
      <c r="E5" s="625" t="s">
        <v>287</v>
      </c>
      <c r="F5" s="126">
        <v>3</v>
      </c>
      <c r="G5" s="187">
        <v>5.57</v>
      </c>
      <c r="H5" s="126">
        <v>80</v>
      </c>
      <c r="I5" s="237" t="str">
        <f t="shared" ref="I5:I14" si="0">IF(K5&gt;0,ROUND(K5*M5*G5*Belarus*(1-$B$84),0),"-")</f>
        <v>-</v>
      </c>
      <c r="J5" s="626">
        <f>J6</f>
        <v>1403</v>
      </c>
      <c r="K5" s="694"/>
      <c r="L5" s="695">
        <v>243</v>
      </c>
      <c r="M5" s="451">
        <v>1.04</v>
      </c>
      <c r="N5" s="3"/>
      <c r="O5" s="3"/>
    </row>
    <row r="6" spans="1:16" customFormat="1" ht="39.950000000000003" hidden="1" customHeight="1" x14ac:dyDescent="0.2">
      <c r="A6" s="1067"/>
      <c r="B6" s="1303"/>
      <c r="C6" s="1304"/>
      <c r="D6" s="129" t="s">
        <v>340</v>
      </c>
      <c r="E6" s="416" t="s">
        <v>287</v>
      </c>
      <c r="F6" s="129">
        <v>3</v>
      </c>
      <c r="G6" s="866">
        <v>5.55</v>
      </c>
      <c r="H6" s="129">
        <v>80</v>
      </c>
      <c r="I6" s="238" t="str">
        <f t="shared" si="0"/>
        <v>-</v>
      </c>
      <c r="J6" s="867">
        <f>IF(L6&gt;0,ROUND(L6*M6*G6*Belarus*(1-$B$84),0),"-")</f>
        <v>1403</v>
      </c>
      <c r="K6" s="865"/>
      <c r="L6" s="695">
        <v>243</v>
      </c>
      <c r="M6" s="451">
        <v>1.04</v>
      </c>
      <c r="N6" s="3"/>
      <c r="O6" s="3"/>
    </row>
    <row r="7" spans="1:16" customFormat="1" ht="39.950000000000003" customHeight="1" x14ac:dyDescent="0.2">
      <c r="A7" s="1067"/>
      <c r="B7" s="1303"/>
      <c r="C7" s="1304"/>
      <c r="D7" s="127" t="s">
        <v>538</v>
      </c>
      <c r="E7" s="416" t="s">
        <v>287</v>
      </c>
      <c r="F7" s="127">
        <v>3</v>
      </c>
      <c r="G7" s="127">
        <v>6.22</v>
      </c>
      <c r="H7" s="127">
        <v>80</v>
      </c>
      <c r="I7" s="131" t="str">
        <f t="shared" si="0"/>
        <v>-</v>
      </c>
      <c r="J7" s="514">
        <f>J8</f>
        <v>1557</v>
      </c>
      <c r="K7" s="694"/>
      <c r="L7" s="695">
        <v>243</v>
      </c>
      <c r="M7" s="451">
        <v>1.04</v>
      </c>
      <c r="N7" s="3"/>
      <c r="O7" s="3"/>
    </row>
    <row r="8" spans="1:16" customFormat="1" ht="39.950000000000003" hidden="1" customHeight="1" x14ac:dyDescent="0.2">
      <c r="A8" s="1067"/>
      <c r="B8" s="1303"/>
      <c r="C8" s="1304"/>
      <c r="D8" s="127" t="s">
        <v>339</v>
      </c>
      <c r="E8" s="416" t="s">
        <v>287</v>
      </c>
      <c r="F8" s="127">
        <v>3</v>
      </c>
      <c r="G8" s="127">
        <v>6.16</v>
      </c>
      <c r="H8" s="127">
        <v>80</v>
      </c>
      <c r="I8" s="131" t="str">
        <f t="shared" si="0"/>
        <v>-</v>
      </c>
      <c r="J8" s="514">
        <f>IF(L8&gt;0,ROUND(L8*M8*G8*Belarus*(1-$B$84),0),"-")</f>
        <v>1557</v>
      </c>
      <c r="K8" s="865"/>
      <c r="L8" s="695">
        <v>243</v>
      </c>
      <c r="M8" s="451">
        <v>1.04</v>
      </c>
      <c r="N8" s="3"/>
      <c r="O8" s="3"/>
    </row>
    <row r="9" spans="1:16" customFormat="1" ht="39.950000000000003" customHeight="1" x14ac:dyDescent="0.2">
      <c r="A9" s="1067"/>
      <c r="B9" s="1303"/>
      <c r="C9" s="1304"/>
      <c r="D9" s="127" t="s">
        <v>539</v>
      </c>
      <c r="E9" s="416" t="s">
        <v>287</v>
      </c>
      <c r="F9" s="127">
        <v>3</v>
      </c>
      <c r="G9" s="127">
        <v>6.97</v>
      </c>
      <c r="H9" s="127">
        <v>80</v>
      </c>
      <c r="I9" s="131" t="str">
        <f t="shared" si="0"/>
        <v>-</v>
      </c>
      <c r="J9" s="514">
        <f>J10</f>
        <v>1759</v>
      </c>
      <c r="K9" s="694"/>
      <c r="L9" s="695">
        <v>243</v>
      </c>
      <c r="M9" s="451">
        <v>1</v>
      </c>
      <c r="N9" s="3"/>
      <c r="O9" s="3"/>
    </row>
    <row r="10" spans="1:16" customFormat="1" ht="39.950000000000003" hidden="1" customHeight="1" x14ac:dyDescent="0.2">
      <c r="A10" s="1067"/>
      <c r="B10" s="1305"/>
      <c r="C10" s="1306"/>
      <c r="D10" s="128" t="s">
        <v>338</v>
      </c>
      <c r="E10" s="868" t="s">
        <v>287</v>
      </c>
      <c r="F10" s="128">
        <v>4</v>
      </c>
      <c r="G10" s="128">
        <v>7.24</v>
      </c>
      <c r="H10" s="128">
        <v>80</v>
      </c>
      <c r="I10" s="510" t="str">
        <f t="shared" si="0"/>
        <v>-</v>
      </c>
      <c r="J10" s="869">
        <f>IF(L10&gt;0,ROUND(L10*M10*G10*Belarus*(1-$B$84),0),"-")</f>
        <v>1759</v>
      </c>
      <c r="K10" s="865"/>
      <c r="L10" s="695">
        <v>243</v>
      </c>
      <c r="M10" s="451">
        <v>1</v>
      </c>
      <c r="N10" s="3"/>
      <c r="O10" s="3"/>
    </row>
    <row r="11" spans="1:16" customFormat="1" ht="60" customHeight="1" x14ac:dyDescent="0.2">
      <c r="A11" s="1067"/>
      <c r="B11" s="1301" t="s">
        <v>429</v>
      </c>
      <c r="C11" s="1302"/>
      <c r="D11" s="126" t="s">
        <v>628</v>
      </c>
      <c r="E11" s="625" t="s">
        <v>287</v>
      </c>
      <c r="F11" s="126">
        <v>2</v>
      </c>
      <c r="G11" s="187">
        <v>4.8899999999999997</v>
      </c>
      <c r="H11" s="126">
        <v>80</v>
      </c>
      <c r="I11" s="237">
        <f t="shared" ref="I11" si="1">IF(K11&gt;0,ROUND(K11*M11*G11*Belarus*(1-$B$84),0),"-")</f>
        <v>1162</v>
      </c>
      <c r="J11" s="626">
        <f>IF(L11&gt;0,ROUND(L11*M11*G11*Belarus*(1-$B$84),0),"-")</f>
        <v>1283</v>
      </c>
      <c r="K11" s="148">
        <v>220</v>
      </c>
      <c r="L11" s="695">
        <v>243</v>
      </c>
      <c r="M11" s="451">
        <v>1.08</v>
      </c>
      <c r="N11" s="3"/>
      <c r="O11" s="3"/>
    </row>
    <row r="12" spans="1:16" customFormat="1" ht="60" customHeight="1" x14ac:dyDescent="0.2">
      <c r="A12" s="1067"/>
      <c r="B12" s="1303"/>
      <c r="C12" s="1304"/>
      <c r="D12" s="129" t="s">
        <v>340</v>
      </c>
      <c r="E12" s="880" t="s">
        <v>286</v>
      </c>
      <c r="F12" s="129">
        <v>3</v>
      </c>
      <c r="G12" s="866">
        <v>7.2</v>
      </c>
      <c r="H12" s="129">
        <v>80</v>
      </c>
      <c r="I12" s="238">
        <f t="shared" si="0"/>
        <v>1647</v>
      </c>
      <c r="J12" s="867">
        <f>IF(L12&gt;0,ROUND(L12*M12*G12*Belarus*(1-$B$84),0),"-")</f>
        <v>1820</v>
      </c>
      <c r="K12" s="148">
        <v>220</v>
      </c>
      <c r="L12" s="695">
        <v>243</v>
      </c>
      <c r="M12" s="451">
        <v>1.04</v>
      </c>
      <c r="N12" s="449"/>
      <c r="O12" s="449"/>
      <c r="P12" s="449"/>
    </row>
    <row r="13" spans="1:16" customFormat="1" ht="60" customHeight="1" x14ac:dyDescent="0.2">
      <c r="A13" s="1067"/>
      <c r="B13" s="1303"/>
      <c r="C13" s="1304"/>
      <c r="D13" s="127" t="s">
        <v>339</v>
      </c>
      <c r="E13" s="416" t="s">
        <v>286</v>
      </c>
      <c r="F13" s="127">
        <v>3</v>
      </c>
      <c r="G13" s="127">
        <v>7.99</v>
      </c>
      <c r="H13" s="127">
        <v>80</v>
      </c>
      <c r="I13" s="131">
        <f t="shared" si="0"/>
        <v>1828</v>
      </c>
      <c r="J13" s="514">
        <f>IF(L13&gt;0,ROUND(L13*M13*G13*Belarus*(1-$B$84),0),"-")</f>
        <v>2019</v>
      </c>
      <c r="K13" s="148">
        <v>220</v>
      </c>
      <c r="L13" s="695">
        <v>243</v>
      </c>
      <c r="M13" s="451">
        <v>1.04</v>
      </c>
      <c r="N13" s="449"/>
      <c r="O13" s="449"/>
    </row>
    <row r="14" spans="1:16" customFormat="1" ht="60" customHeight="1" x14ac:dyDescent="0.2">
      <c r="A14" s="1079"/>
      <c r="B14" s="1305"/>
      <c r="C14" s="1306"/>
      <c r="D14" s="109" t="s">
        <v>338</v>
      </c>
      <c r="E14" s="417" t="s">
        <v>286</v>
      </c>
      <c r="F14" s="109">
        <v>4</v>
      </c>
      <c r="G14" s="109">
        <v>9.51</v>
      </c>
      <c r="H14" s="109">
        <v>80</v>
      </c>
      <c r="I14" s="132">
        <f t="shared" si="0"/>
        <v>2092</v>
      </c>
      <c r="J14" s="515">
        <f>IF(L14&gt;0,ROUND(L14*M14*G14*Belarus*(1-$B$84),0),"-")</f>
        <v>2311</v>
      </c>
      <c r="K14" s="148">
        <v>220</v>
      </c>
      <c r="L14" s="695">
        <v>243</v>
      </c>
      <c r="M14" s="451">
        <v>1</v>
      </c>
      <c r="N14" s="449"/>
      <c r="O14" s="449"/>
    </row>
    <row r="15" spans="1:16" customFormat="1" ht="10.5" customHeight="1" x14ac:dyDescent="0.3">
      <c r="A15" s="133"/>
      <c r="B15" s="134"/>
      <c r="C15" s="135"/>
      <c r="D15" s="136"/>
      <c r="E15" s="136"/>
      <c r="F15" s="136"/>
      <c r="G15" s="136"/>
      <c r="H15" s="137"/>
      <c r="I15" s="138"/>
      <c r="J15" s="138"/>
      <c r="K15" s="148"/>
      <c r="L15" s="451"/>
      <c r="M15" s="383"/>
      <c r="N15" s="449"/>
    </row>
    <row r="16" spans="1:16" customFormat="1" ht="39.950000000000003" customHeight="1" x14ac:dyDescent="0.4">
      <c r="A16" s="1211" t="s">
        <v>166</v>
      </c>
      <c r="B16" s="1211"/>
      <c r="C16" s="1211"/>
      <c r="D16" s="1211"/>
      <c r="E16" s="1211"/>
      <c r="F16" s="1211"/>
      <c r="G16" s="1211"/>
      <c r="H16" s="1211"/>
      <c r="I16" s="1211"/>
      <c r="J16" s="1211"/>
      <c r="K16" s="149"/>
      <c r="L16" s="451"/>
      <c r="M16" s="383"/>
      <c r="N16" s="449"/>
    </row>
    <row r="17" spans="1:17" customFormat="1" ht="50.1" customHeight="1" x14ac:dyDescent="0.3">
      <c r="A17" s="139" t="s">
        <v>92</v>
      </c>
      <c r="B17" s="1295" t="s">
        <v>83</v>
      </c>
      <c r="C17" s="1296"/>
      <c r="D17" s="139" t="s">
        <v>100</v>
      </c>
      <c r="E17" s="415" t="s">
        <v>181</v>
      </c>
      <c r="F17" s="139" t="s">
        <v>98</v>
      </c>
      <c r="G17" s="139" t="s">
        <v>29</v>
      </c>
      <c r="H17" s="140" t="s">
        <v>99</v>
      </c>
      <c r="I17" s="1230" t="s">
        <v>434</v>
      </c>
      <c r="J17" s="1231"/>
      <c r="K17" s="150"/>
      <c r="L17" s="451"/>
      <c r="M17" s="383"/>
      <c r="N17" s="449"/>
    </row>
    <row r="18" spans="1:17" customFormat="1" ht="24.95" customHeight="1" x14ac:dyDescent="0.3">
      <c r="A18" s="326"/>
      <c r="B18" s="1066" t="s">
        <v>139</v>
      </c>
      <c r="C18" s="1066" t="s">
        <v>165</v>
      </c>
      <c r="D18" s="175">
        <v>1.5</v>
      </c>
      <c r="E18" s="418"/>
      <c r="F18" s="126" t="s">
        <v>37</v>
      </c>
      <c r="G18" s="141">
        <v>2.4900000000000002</v>
      </c>
      <c r="H18" s="1247">
        <v>140</v>
      </c>
      <c r="I18" s="1236">
        <f>ROUND(K18*Belarus*(1-$B$84),2)</f>
        <v>821</v>
      </c>
      <c r="J18" s="1237"/>
      <c r="K18" s="148">
        <f t="shared" ref="K18:K25" si="2">ROUND((L18*M18*G18)+N18,0)</f>
        <v>821</v>
      </c>
      <c r="L18" s="451">
        <v>297</v>
      </c>
      <c r="M18" s="451">
        <v>1.1100000000000001</v>
      </c>
      <c r="N18" s="449"/>
      <c r="O18" s="881"/>
      <c r="Q18" s="3"/>
    </row>
    <row r="19" spans="1:17" customFormat="1" ht="24.95" customHeight="1" x14ac:dyDescent="0.3">
      <c r="A19" s="327"/>
      <c r="B19" s="1079"/>
      <c r="C19" s="1079"/>
      <c r="D19" s="176">
        <v>2.5</v>
      </c>
      <c r="E19" s="419"/>
      <c r="F19" s="128" t="s">
        <v>37</v>
      </c>
      <c r="G19" s="142">
        <v>4.1500000000000004</v>
      </c>
      <c r="H19" s="1248"/>
      <c r="I19" s="1234">
        <f>ROUND(K19*Belarus*(1-$B$84),2)</f>
        <v>1233</v>
      </c>
      <c r="J19" s="1235"/>
      <c r="K19" s="148">
        <f t="shared" si="2"/>
        <v>1233</v>
      </c>
      <c r="L19" s="451">
        <v>297</v>
      </c>
      <c r="M19" s="451">
        <v>1</v>
      </c>
      <c r="N19" s="449"/>
      <c r="O19" s="881"/>
      <c r="Q19" s="3"/>
    </row>
    <row r="20" spans="1:17" customFormat="1" ht="24.95" customHeight="1" x14ac:dyDescent="0.3">
      <c r="A20" s="327"/>
      <c r="B20" s="1096" t="s">
        <v>341</v>
      </c>
      <c r="C20" s="1066" t="s">
        <v>165</v>
      </c>
      <c r="D20" s="175">
        <v>1.5</v>
      </c>
      <c r="E20" s="418"/>
      <c r="F20" s="126" t="s">
        <v>37</v>
      </c>
      <c r="G20" s="141">
        <v>2.4900000000000002</v>
      </c>
      <c r="H20" s="1247">
        <v>140</v>
      </c>
      <c r="I20" s="1236">
        <f>ROUND(K20*Belarus*(1-$B$84),2)</f>
        <v>959</v>
      </c>
      <c r="J20" s="1237"/>
      <c r="K20" s="148">
        <f t="shared" si="2"/>
        <v>959</v>
      </c>
      <c r="L20" s="451">
        <v>347</v>
      </c>
      <c r="M20" s="451">
        <v>1.1100000000000001</v>
      </c>
      <c r="N20" s="449"/>
      <c r="O20" s="881"/>
      <c r="Q20" s="3"/>
    </row>
    <row r="21" spans="1:17" customFormat="1" ht="24.95" customHeight="1" x14ac:dyDescent="0.3">
      <c r="A21" s="327"/>
      <c r="B21" s="1089"/>
      <c r="C21" s="1067"/>
      <c r="D21" s="80">
        <v>2</v>
      </c>
      <c r="E21" s="420"/>
      <c r="F21" s="122" t="s">
        <v>37</v>
      </c>
      <c r="G21" s="81">
        <v>3.32</v>
      </c>
      <c r="H21" s="1253"/>
      <c r="I21" s="1232">
        <f>ROUND(K21*Belarus*(1-$B$84),2)</f>
        <v>1152</v>
      </c>
      <c r="J21" s="1233"/>
      <c r="K21" s="148">
        <f t="shared" si="2"/>
        <v>1152</v>
      </c>
      <c r="L21" s="451">
        <v>347</v>
      </c>
      <c r="M21" s="451">
        <v>1</v>
      </c>
      <c r="N21" s="449"/>
      <c r="O21" s="881"/>
      <c r="Q21" s="3"/>
    </row>
    <row r="22" spans="1:17" customFormat="1" ht="24.95" customHeight="1" x14ac:dyDescent="0.3">
      <c r="A22" s="327"/>
      <c r="B22" s="1089"/>
      <c r="C22" s="1079"/>
      <c r="D22" s="176">
        <v>2.5</v>
      </c>
      <c r="E22" s="419" t="s">
        <v>287</v>
      </c>
      <c r="F22" s="128" t="s">
        <v>37</v>
      </c>
      <c r="G22" s="142">
        <v>4.1500000000000004</v>
      </c>
      <c r="H22" s="1248"/>
      <c r="I22" s="1234">
        <f>ROUND(K22*Belarus*(1-$B$84),2)</f>
        <v>1440</v>
      </c>
      <c r="J22" s="1235"/>
      <c r="K22" s="148">
        <f t="shared" si="2"/>
        <v>1440</v>
      </c>
      <c r="L22" s="451">
        <v>347</v>
      </c>
      <c r="M22" s="451">
        <v>1</v>
      </c>
      <c r="N22" s="449"/>
      <c r="O22" s="881"/>
      <c r="Q22" s="3"/>
    </row>
    <row r="23" spans="1:17" customFormat="1" ht="24.95" customHeight="1" x14ac:dyDescent="0.3">
      <c r="A23" s="327"/>
      <c r="B23" s="1089"/>
      <c r="C23" s="1066" t="s">
        <v>241</v>
      </c>
      <c r="D23" s="175">
        <v>2</v>
      </c>
      <c r="E23" s="418" t="s">
        <v>287</v>
      </c>
      <c r="F23" s="307" t="s">
        <v>37</v>
      </c>
      <c r="G23" s="141">
        <v>3.56</v>
      </c>
      <c r="H23" s="1247" t="s">
        <v>406</v>
      </c>
      <c r="I23" s="1236">
        <f>ROUND(K23*Belarus*(1-$C$84),2)</f>
        <v>1157</v>
      </c>
      <c r="J23" s="1237"/>
      <c r="K23" s="148">
        <f t="shared" si="2"/>
        <v>1157</v>
      </c>
      <c r="L23" s="451">
        <v>325</v>
      </c>
      <c r="M23" s="451">
        <v>1</v>
      </c>
      <c r="N23" s="449"/>
      <c r="O23" s="881"/>
      <c r="Q23" s="3"/>
    </row>
    <row r="24" spans="1:17" customFormat="1" ht="24.95" customHeight="1" x14ac:dyDescent="0.3">
      <c r="A24" s="327"/>
      <c r="B24" s="1089"/>
      <c r="C24" s="1067"/>
      <c r="D24" s="177">
        <v>2.5</v>
      </c>
      <c r="E24" s="543" t="s">
        <v>287</v>
      </c>
      <c r="F24" s="544" t="s">
        <v>37</v>
      </c>
      <c r="G24" s="164">
        <v>4.45</v>
      </c>
      <c r="H24" s="1253"/>
      <c r="I24" s="1232">
        <f>ROUND(K24*Belarus*(1-$C$84),2)</f>
        <v>1446</v>
      </c>
      <c r="J24" s="1233"/>
      <c r="K24" s="148">
        <f t="shared" si="2"/>
        <v>1446</v>
      </c>
      <c r="L24" s="451">
        <v>325</v>
      </c>
      <c r="M24" s="451">
        <v>1</v>
      </c>
      <c r="N24" s="449"/>
      <c r="O24" s="881"/>
      <c r="Q24" s="3"/>
    </row>
    <row r="25" spans="1:17" customFormat="1" ht="24.95" customHeight="1" x14ac:dyDescent="0.3">
      <c r="A25" s="327"/>
      <c r="B25" s="1089"/>
      <c r="C25" s="1079"/>
      <c r="D25" s="176">
        <v>3</v>
      </c>
      <c r="E25" s="420" t="s">
        <v>287</v>
      </c>
      <c r="F25" s="122" t="s">
        <v>37</v>
      </c>
      <c r="G25" s="81">
        <v>5.34</v>
      </c>
      <c r="H25" s="1248"/>
      <c r="I25" s="1234">
        <f>ROUND(K25*Belarus*(1-$C$84),2)</f>
        <v>1736</v>
      </c>
      <c r="J25" s="1235"/>
      <c r="K25" s="148">
        <f t="shared" si="2"/>
        <v>1736</v>
      </c>
      <c r="L25" s="451">
        <v>325</v>
      </c>
      <c r="M25" s="451">
        <v>1</v>
      </c>
      <c r="N25" s="449"/>
      <c r="O25" s="881"/>
      <c r="Q25" s="3"/>
    </row>
    <row r="26" spans="1:17" customFormat="1" ht="35.1" customHeight="1" x14ac:dyDescent="0.3">
      <c r="A26" s="327"/>
      <c r="B26" s="1089"/>
      <c r="C26" s="1066" t="s">
        <v>579</v>
      </c>
      <c r="D26" s="411">
        <v>2.5</v>
      </c>
      <c r="E26" s="421" t="s">
        <v>287</v>
      </c>
      <c r="F26" s="161">
        <v>5</v>
      </c>
      <c r="G26" s="141">
        <v>5.21</v>
      </c>
      <c r="H26" s="1247" t="s">
        <v>406</v>
      </c>
      <c r="I26" s="1236">
        <f>ROUND(K26*Belarus*(1-$C$84),2)</f>
        <v>1751</v>
      </c>
      <c r="J26" s="1237"/>
      <c r="K26" s="148">
        <f>ROUND((L26+N26)*M26*G26,0)</f>
        <v>1751</v>
      </c>
      <c r="L26" s="451">
        <v>326</v>
      </c>
      <c r="M26" s="451">
        <v>1</v>
      </c>
      <c r="N26" s="724">
        <v>10</v>
      </c>
      <c r="O26" s="881"/>
      <c r="Q26" s="3"/>
    </row>
    <row r="27" spans="1:17" customFormat="1" ht="35.1" customHeight="1" x14ac:dyDescent="0.3">
      <c r="A27" s="328"/>
      <c r="B27" s="1312"/>
      <c r="C27" s="1079"/>
      <c r="D27" s="176">
        <v>3</v>
      </c>
      <c r="E27" s="419" t="s">
        <v>287</v>
      </c>
      <c r="F27" s="128">
        <v>5</v>
      </c>
      <c r="G27" s="142">
        <v>6.24</v>
      </c>
      <c r="H27" s="1248"/>
      <c r="I27" s="1234">
        <f>ROUND(K27*Belarus*(1-$C$84),2)</f>
        <v>2097</v>
      </c>
      <c r="J27" s="1235"/>
      <c r="K27" s="148">
        <f>ROUND((L27+N27)*M27*G27,0)</f>
        <v>2097</v>
      </c>
      <c r="L27" s="451">
        <v>326</v>
      </c>
      <c r="M27" s="451">
        <v>1</v>
      </c>
      <c r="N27" s="724">
        <v>10</v>
      </c>
      <c r="O27" s="881"/>
      <c r="Q27" s="3"/>
    </row>
    <row r="28" spans="1:17" customFormat="1" ht="24.95" customHeight="1" x14ac:dyDescent="0.25">
      <c r="A28" s="1219"/>
      <c r="B28" s="1245" t="s">
        <v>207</v>
      </c>
      <c r="C28" s="1245"/>
      <c r="D28" s="1246" t="s">
        <v>37</v>
      </c>
      <c r="E28" s="1308" t="s">
        <v>288</v>
      </c>
      <c r="F28" s="145" t="s">
        <v>135</v>
      </c>
      <c r="G28" s="1264">
        <v>7.0000000000000007E-2</v>
      </c>
      <c r="H28" s="1076">
        <v>300</v>
      </c>
      <c r="I28" s="1226">
        <f>ROUND(K28*Belarus*(1-$B$84),2)</f>
        <v>58</v>
      </c>
      <c r="J28" s="1227"/>
      <c r="K28" s="221">
        <v>58</v>
      </c>
      <c r="L28" s="449"/>
      <c r="M28" s="449"/>
      <c r="N28" s="881"/>
    </row>
    <row r="29" spans="1:17" customFormat="1" ht="35.1" customHeight="1" x14ac:dyDescent="0.25">
      <c r="A29" s="1219"/>
      <c r="B29" s="1245"/>
      <c r="C29" s="1245"/>
      <c r="D29" s="1246"/>
      <c r="E29" s="1309"/>
      <c r="F29" s="145" t="s">
        <v>152</v>
      </c>
      <c r="G29" s="1264"/>
      <c r="H29" s="1076"/>
      <c r="I29" s="1228"/>
      <c r="J29" s="1229"/>
      <c r="K29" s="384"/>
      <c r="L29" s="449"/>
      <c r="M29" s="646"/>
      <c r="N29" s="881"/>
    </row>
    <row r="30" spans="1:17" customFormat="1" ht="58.5" customHeight="1" x14ac:dyDescent="0.3">
      <c r="A30" s="130"/>
      <c r="B30" s="1310" t="s">
        <v>2</v>
      </c>
      <c r="C30" s="1311"/>
      <c r="D30" s="85" t="s">
        <v>37</v>
      </c>
      <c r="E30" s="422"/>
      <c r="F30" s="145" t="s">
        <v>152</v>
      </c>
      <c r="G30" s="87">
        <v>0.05</v>
      </c>
      <c r="H30" s="84">
        <v>100</v>
      </c>
      <c r="I30" s="1215">
        <f>ROUND(K30*Belarus*(1-$B$84),2)</f>
        <v>70</v>
      </c>
      <c r="J30" s="1216"/>
      <c r="K30" s="385">
        <v>70</v>
      </c>
      <c r="L30" s="449"/>
      <c r="M30" s="646"/>
      <c r="N30" s="881"/>
    </row>
    <row r="31" spans="1:17" customFormat="1" ht="24.95" customHeight="1" x14ac:dyDescent="0.2">
      <c r="A31" s="1219"/>
      <c r="B31" s="1262" t="s">
        <v>254</v>
      </c>
      <c r="C31" s="1262"/>
      <c r="D31" s="1263" t="s">
        <v>149</v>
      </c>
      <c r="E31" s="1222" t="s">
        <v>287</v>
      </c>
      <c r="F31" s="144" t="s">
        <v>135</v>
      </c>
      <c r="G31" s="1264">
        <v>0.1</v>
      </c>
      <c r="H31" s="1244">
        <v>100</v>
      </c>
      <c r="I31" s="1226">
        <f>ROUND(K31*Belarus*(1-$B$84),2)</f>
        <v>84</v>
      </c>
      <c r="J31" s="1227"/>
      <c r="K31" s="385">
        <v>84</v>
      </c>
      <c r="L31" s="449"/>
      <c r="M31" s="449"/>
      <c r="N31" s="881"/>
    </row>
    <row r="32" spans="1:17" customFormat="1" ht="34.5" customHeight="1" x14ac:dyDescent="0.25">
      <c r="A32" s="1219"/>
      <c r="B32" s="1262"/>
      <c r="C32" s="1262"/>
      <c r="D32" s="1263"/>
      <c r="E32" s="1223"/>
      <c r="F32" s="144" t="s">
        <v>152</v>
      </c>
      <c r="G32" s="1264"/>
      <c r="H32" s="1244"/>
      <c r="I32" s="1228"/>
      <c r="J32" s="1229"/>
      <c r="K32" s="110"/>
      <c r="L32" s="449"/>
      <c r="M32" s="449"/>
      <c r="N32" s="881"/>
    </row>
    <row r="33" spans="1:55" customFormat="1" ht="60" customHeight="1" x14ac:dyDescent="0.3">
      <c r="A33" s="406"/>
      <c r="B33" s="1274" t="s">
        <v>303</v>
      </c>
      <c r="C33" s="1275"/>
      <c r="D33" s="162" t="s">
        <v>302</v>
      </c>
      <c r="E33" s="423" t="s">
        <v>287</v>
      </c>
      <c r="F33" s="144" t="s">
        <v>152</v>
      </c>
      <c r="G33" s="87">
        <v>0.1</v>
      </c>
      <c r="H33" s="53">
        <v>100</v>
      </c>
      <c r="I33" s="1215">
        <f>ROUND(K33*Belarus*(1-$B$84),2)</f>
        <v>141</v>
      </c>
      <c r="J33" s="1216"/>
      <c r="K33" s="385">
        <v>141</v>
      </c>
      <c r="L33" s="449"/>
      <c r="M33" s="449"/>
      <c r="N33" s="881"/>
    </row>
    <row r="34" spans="1:55" customFormat="1" ht="9.9499999999999993" customHeight="1" x14ac:dyDescent="0.3">
      <c r="A34" s="699"/>
      <c r="B34" s="700"/>
      <c r="C34" s="700"/>
      <c r="D34" s="701"/>
      <c r="E34" s="702"/>
      <c r="F34" s="703"/>
      <c r="G34" s="704"/>
      <c r="H34" s="705"/>
      <c r="I34" s="706"/>
      <c r="J34" s="706"/>
      <c r="K34" s="723"/>
      <c r="L34" s="449"/>
      <c r="M34" s="449"/>
      <c r="N34" s="881"/>
    </row>
    <row r="35" spans="1:55" customFormat="1" ht="39.950000000000003" customHeight="1" x14ac:dyDescent="0.4">
      <c r="A35" s="1211" t="s">
        <v>614</v>
      </c>
      <c r="B35" s="1211"/>
      <c r="C35" s="1211"/>
      <c r="D35" s="1211"/>
      <c r="E35" s="1211"/>
      <c r="F35" s="1211"/>
      <c r="G35" s="1211"/>
      <c r="H35" s="1211"/>
      <c r="I35" s="1211"/>
      <c r="J35" s="1211"/>
      <c r="K35" s="723"/>
      <c r="L35" s="449"/>
      <c r="M35" s="449"/>
      <c r="N35" s="881"/>
    </row>
    <row r="36" spans="1:55" customFormat="1" ht="23.25" customHeight="1" x14ac:dyDescent="0.2">
      <c r="A36" s="1213" t="s">
        <v>264</v>
      </c>
      <c r="B36" s="1212" t="s">
        <v>83</v>
      </c>
      <c r="C36" s="1212" t="s">
        <v>31</v>
      </c>
      <c r="D36" s="1212"/>
      <c r="E36" s="1217" t="s">
        <v>181</v>
      </c>
      <c r="F36" s="1213" t="s">
        <v>42</v>
      </c>
      <c r="G36" s="1212" t="s">
        <v>478</v>
      </c>
      <c r="H36" s="1212"/>
      <c r="I36" s="1212" t="s">
        <v>615</v>
      </c>
      <c r="J36" s="1212"/>
      <c r="K36" s="723"/>
      <c r="L36" s="449"/>
      <c r="M36" s="449"/>
      <c r="N36" s="881"/>
    </row>
    <row r="37" spans="1:55" customFormat="1" ht="23.25" customHeight="1" x14ac:dyDescent="0.2">
      <c r="A37" s="1214"/>
      <c r="B37" s="1212"/>
      <c r="C37" s="1212"/>
      <c r="D37" s="1212"/>
      <c r="E37" s="1218"/>
      <c r="F37" s="1214"/>
      <c r="G37" s="1212"/>
      <c r="H37" s="1212"/>
      <c r="I37" s="1212" t="s">
        <v>279</v>
      </c>
      <c r="J37" s="1212"/>
      <c r="K37" s="723"/>
      <c r="L37" s="449"/>
      <c r="M37" s="449"/>
      <c r="N37" s="881"/>
    </row>
    <row r="38" spans="1:55" customFormat="1" ht="50.1" customHeight="1" x14ac:dyDescent="0.2">
      <c r="A38" s="1219"/>
      <c r="B38" s="1204" t="s">
        <v>616</v>
      </c>
      <c r="C38" s="1249" t="s">
        <v>625</v>
      </c>
      <c r="D38" s="1250"/>
      <c r="E38" s="423" t="s">
        <v>620</v>
      </c>
      <c r="F38" s="1222" t="s">
        <v>621</v>
      </c>
      <c r="G38" s="1209" t="s">
        <v>622</v>
      </c>
      <c r="H38" s="1210"/>
      <c r="I38" s="1215">
        <f>ROUND(K38*Belarus*(1-$B$84),2)</f>
        <v>28061</v>
      </c>
      <c r="J38" s="1216"/>
      <c r="K38" s="385">
        <v>28061</v>
      </c>
      <c r="L38" s="449"/>
      <c r="M38" s="449"/>
      <c r="N38" s="881"/>
    </row>
    <row r="39" spans="1:55" customFormat="1" ht="50.1" customHeight="1" x14ac:dyDescent="0.2">
      <c r="A39" s="1219"/>
      <c r="B39" s="1205"/>
      <c r="C39" s="1251"/>
      <c r="D39" s="1252"/>
      <c r="E39" s="423" t="s">
        <v>620</v>
      </c>
      <c r="F39" s="1223"/>
      <c r="G39" s="1209" t="s">
        <v>623</v>
      </c>
      <c r="H39" s="1210"/>
      <c r="I39" s="1215">
        <f>ROUND(K39*Belarus*(1-$B$84),2)</f>
        <v>39236</v>
      </c>
      <c r="J39" s="1216"/>
      <c r="K39" s="385">
        <v>39236</v>
      </c>
      <c r="L39" s="449"/>
      <c r="M39" s="449"/>
      <c r="N39" s="881"/>
    </row>
    <row r="40" spans="1:55" customFormat="1" ht="50.1" customHeight="1" x14ac:dyDescent="0.2">
      <c r="A40" s="1220"/>
      <c r="B40" s="1204" t="s">
        <v>617</v>
      </c>
      <c r="C40" s="1249" t="s">
        <v>626</v>
      </c>
      <c r="D40" s="1250"/>
      <c r="E40" s="423" t="s">
        <v>620</v>
      </c>
      <c r="F40" s="1222" t="s">
        <v>621</v>
      </c>
      <c r="G40" s="1209" t="s">
        <v>618</v>
      </c>
      <c r="H40" s="1210"/>
      <c r="I40" s="1215">
        <f>ROUND(K40*Belarus*(1-$B$84),2)</f>
        <v>11536</v>
      </c>
      <c r="J40" s="1216"/>
      <c r="K40" s="385">
        <v>11536</v>
      </c>
      <c r="L40" s="449"/>
      <c r="M40" s="449"/>
      <c r="N40" s="881"/>
    </row>
    <row r="41" spans="1:55" customFormat="1" ht="50.1" customHeight="1" x14ac:dyDescent="0.2">
      <c r="A41" s="1221"/>
      <c r="B41" s="1205"/>
      <c r="C41" s="1251"/>
      <c r="D41" s="1252"/>
      <c r="E41" s="423" t="s">
        <v>620</v>
      </c>
      <c r="F41" s="1223"/>
      <c r="G41" s="1209" t="s">
        <v>619</v>
      </c>
      <c r="H41" s="1210"/>
      <c r="I41" s="1215">
        <f>ROUND(K41*Belarus*(1-$B$84),2)</f>
        <v>13796</v>
      </c>
      <c r="J41" s="1216"/>
      <c r="K41" s="385">
        <v>13796</v>
      </c>
      <c r="L41" s="449"/>
      <c r="M41" s="449"/>
      <c r="N41" s="881"/>
    </row>
    <row r="42" spans="1:55" customFormat="1" ht="9.9499999999999993" customHeight="1" x14ac:dyDescent="0.3">
      <c r="A42" s="870"/>
      <c r="B42" s="134"/>
      <c r="C42" s="134"/>
      <c r="D42" s="871"/>
      <c r="E42" s="872"/>
      <c r="F42" s="873"/>
      <c r="G42" s="874"/>
      <c r="H42" s="875"/>
      <c r="I42" s="138"/>
      <c r="J42" s="138"/>
      <c r="K42" s="723"/>
      <c r="L42" s="449"/>
      <c r="M42" s="449"/>
      <c r="N42" s="881"/>
    </row>
    <row r="43" spans="1:55" s="402" customFormat="1" ht="39.950000000000003" customHeight="1" x14ac:dyDescent="0.4">
      <c r="A43" s="1211" t="s">
        <v>299</v>
      </c>
      <c r="B43" s="1211"/>
      <c r="C43" s="1211"/>
      <c r="D43" s="1211"/>
      <c r="E43" s="1211"/>
      <c r="F43" s="1211"/>
      <c r="G43" s="1211"/>
      <c r="H43" s="1211"/>
      <c r="I43" s="1211"/>
      <c r="J43" s="1211"/>
      <c r="K43" s="110"/>
      <c r="L43" s="379"/>
      <c r="M43" s="426"/>
      <c r="N43" s="881"/>
    </row>
    <row r="44" spans="1:55" customFormat="1" ht="69.95" customHeight="1" x14ac:dyDescent="0.2">
      <c r="A44" s="397" t="s">
        <v>92</v>
      </c>
      <c r="B44" s="511" t="s">
        <v>83</v>
      </c>
      <c r="C44" s="397" t="s">
        <v>137</v>
      </c>
      <c r="D44" s="428" t="s">
        <v>251</v>
      </c>
      <c r="E44" s="397" t="s">
        <v>53</v>
      </c>
      <c r="F44" s="397" t="s">
        <v>52</v>
      </c>
      <c r="G44" s="140" t="s">
        <v>301</v>
      </c>
      <c r="H44" s="140" t="s">
        <v>349</v>
      </c>
      <c r="I44" s="1230" t="s">
        <v>434</v>
      </c>
      <c r="J44" s="1231"/>
      <c r="L44" s="697"/>
      <c r="M44" s="424"/>
      <c r="N44" s="881"/>
      <c r="BC44" s="1"/>
    </row>
    <row r="45" spans="1:55" s="376" customFormat="1" ht="24.95" customHeight="1" x14ac:dyDescent="0.2">
      <c r="A45" s="722"/>
      <c r="B45" s="1066" t="s">
        <v>517</v>
      </c>
      <c r="C45" s="1204" t="s">
        <v>516</v>
      </c>
      <c r="D45" s="1315">
        <v>2.2000000000000002</v>
      </c>
      <c r="E45" s="1204" t="s">
        <v>56</v>
      </c>
      <c r="F45" s="126" t="s">
        <v>580</v>
      </c>
      <c r="G45" s="659">
        <v>18</v>
      </c>
      <c r="H45" s="1077" t="s">
        <v>583</v>
      </c>
      <c r="I45" s="1318">
        <f t="shared" ref="I45" si="3">ROUND(K45*Belarus*(1-$D$84),2)</f>
        <v>8549</v>
      </c>
      <c r="J45" s="1319"/>
      <c r="K45" s="385">
        <v>8549</v>
      </c>
      <c r="L45" s="697"/>
      <c r="M45" s="658"/>
      <c r="N45" s="881"/>
      <c r="BC45" s="372"/>
    </row>
    <row r="46" spans="1:55" s="376" customFormat="1" ht="24.95" customHeight="1" x14ac:dyDescent="0.2">
      <c r="A46" s="722"/>
      <c r="B46" s="1067"/>
      <c r="C46" s="1314"/>
      <c r="D46" s="1316"/>
      <c r="E46" s="1314"/>
      <c r="F46" s="127" t="s">
        <v>57</v>
      </c>
      <c r="G46" s="660">
        <v>22</v>
      </c>
      <c r="H46" s="1095"/>
      <c r="I46" s="1279">
        <f t="shared" ref="I46" si="4">ROUND(K46*Belarus*(1-$D$84),2)</f>
        <v>10687</v>
      </c>
      <c r="J46" s="1280"/>
      <c r="K46" s="385">
        <v>10687</v>
      </c>
      <c r="L46" s="697"/>
      <c r="M46" s="658"/>
      <c r="N46" s="881"/>
      <c r="BC46" s="372"/>
    </row>
    <row r="47" spans="1:55" s="376" customFormat="1" ht="24.95" customHeight="1" x14ac:dyDescent="0.2">
      <c r="A47" s="722"/>
      <c r="B47" s="1067"/>
      <c r="C47" s="1314"/>
      <c r="D47" s="1316"/>
      <c r="E47" s="1314"/>
      <c r="F47" s="127" t="s">
        <v>581</v>
      </c>
      <c r="G47" s="660">
        <v>21</v>
      </c>
      <c r="H47" s="1095"/>
      <c r="I47" s="1279">
        <f t="shared" ref="I47:I50" si="5">ROUND(K47*Belarus*(1-$D$84),2)</f>
        <v>10175</v>
      </c>
      <c r="J47" s="1280"/>
      <c r="K47" s="385">
        <v>10175</v>
      </c>
      <c r="L47" s="697"/>
      <c r="M47" s="658"/>
      <c r="N47" s="881"/>
      <c r="BC47" s="372"/>
    </row>
    <row r="48" spans="1:55" s="376" customFormat="1" ht="24.95" customHeight="1" x14ac:dyDescent="0.2">
      <c r="A48" s="657"/>
      <c r="B48" s="1067"/>
      <c r="C48" s="1314"/>
      <c r="D48" s="1316"/>
      <c r="E48" s="1314"/>
      <c r="F48" s="127" t="s">
        <v>58</v>
      </c>
      <c r="G48" s="660">
        <v>26</v>
      </c>
      <c r="H48" s="1095"/>
      <c r="I48" s="1279">
        <f t="shared" si="5"/>
        <v>12724</v>
      </c>
      <c r="J48" s="1280"/>
      <c r="K48" s="385">
        <v>12724</v>
      </c>
      <c r="L48" s="389"/>
      <c r="M48" s="658"/>
      <c r="N48" s="881"/>
      <c r="BC48" s="372"/>
    </row>
    <row r="49" spans="1:55" s="376" customFormat="1" ht="24.95" customHeight="1" x14ac:dyDescent="0.2">
      <c r="A49" s="657"/>
      <c r="B49" s="1067"/>
      <c r="C49" s="1314"/>
      <c r="D49" s="1316"/>
      <c r="E49" s="1314"/>
      <c r="F49" s="127" t="s">
        <v>582</v>
      </c>
      <c r="G49" s="660">
        <v>23</v>
      </c>
      <c r="H49" s="1095"/>
      <c r="I49" s="1279">
        <f t="shared" si="5"/>
        <v>11187</v>
      </c>
      <c r="J49" s="1280"/>
      <c r="K49" s="385">
        <v>11187</v>
      </c>
      <c r="L49" s="389"/>
      <c r="M49" s="658"/>
      <c r="N49" s="881"/>
      <c r="BC49" s="372"/>
    </row>
    <row r="50" spans="1:55" s="376" customFormat="1" ht="24.95" customHeight="1" x14ac:dyDescent="0.2">
      <c r="A50" s="657"/>
      <c r="B50" s="1079"/>
      <c r="C50" s="1205"/>
      <c r="D50" s="1317"/>
      <c r="E50" s="1205"/>
      <c r="F50" s="128" t="s">
        <v>59</v>
      </c>
      <c r="G50" s="661">
        <v>29</v>
      </c>
      <c r="H50" s="1078"/>
      <c r="I50" s="1291">
        <f t="shared" si="5"/>
        <v>13987</v>
      </c>
      <c r="J50" s="1292"/>
      <c r="K50" s="385">
        <v>13987</v>
      </c>
      <c r="L50" s="389"/>
      <c r="M50" s="658"/>
      <c r="N50" s="881"/>
      <c r="BC50" s="372"/>
    </row>
    <row r="51" spans="1:55" customFormat="1" ht="24.95" customHeight="1" x14ac:dyDescent="0.2">
      <c r="A51" s="398"/>
      <c r="B51" s="1268" t="s">
        <v>348</v>
      </c>
      <c r="C51" s="1265" t="s">
        <v>516</v>
      </c>
      <c r="D51" s="1265" t="s">
        <v>300</v>
      </c>
      <c r="E51" s="1265" t="s">
        <v>56</v>
      </c>
      <c r="F51" s="401" t="s">
        <v>55</v>
      </c>
      <c r="G51" s="403">
        <v>13.5</v>
      </c>
      <c r="H51" s="1271" t="s">
        <v>350</v>
      </c>
      <c r="I51" s="1242">
        <f>ROUND(K51*Belarus*(1-$D$84),2)</f>
        <v>7773</v>
      </c>
      <c r="J51" s="1243"/>
      <c r="K51" s="385">
        <v>7773</v>
      </c>
      <c r="L51" s="389"/>
      <c r="M51" s="424"/>
      <c r="N51" s="881"/>
      <c r="BC51" s="1"/>
    </row>
    <row r="52" spans="1:55" customFormat="1" ht="24.95" customHeight="1" x14ac:dyDescent="0.2">
      <c r="A52" s="398"/>
      <c r="B52" s="1269"/>
      <c r="C52" s="1266"/>
      <c r="D52" s="1266"/>
      <c r="E52" s="1266"/>
      <c r="F52" s="399" t="s">
        <v>57</v>
      </c>
      <c r="G52" s="404">
        <v>20</v>
      </c>
      <c r="H52" s="1272"/>
      <c r="I52" s="1320">
        <f>ROUND(K52*Belarus*(1-$D$84),2)</f>
        <v>11246</v>
      </c>
      <c r="J52" s="1321"/>
      <c r="K52" s="385">
        <v>11246</v>
      </c>
      <c r="L52" s="389"/>
      <c r="M52" s="424"/>
      <c r="N52" s="881"/>
      <c r="BC52" s="1"/>
    </row>
    <row r="53" spans="1:55" customFormat="1" ht="24.95" customHeight="1" x14ac:dyDescent="0.2">
      <c r="A53" s="398"/>
      <c r="B53" s="1269"/>
      <c r="C53" s="1266"/>
      <c r="D53" s="1266"/>
      <c r="E53" s="1266"/>
      <c r="F53" s="399" t="s">
        <v>58</v>
      </c>
      <c r="G53" s="404">
        <v>24</v>
      </c>
      <c r="H53" s="1272"/>
      <c r="I53" s="1277">
        <f>ROUND(K53*Belarus*(1-$D$84),2)</f>
        <v>13395</v>
      </c>
      <c r="J53" s="1278"/>
      <c r="K53" s="385">
        <v>13395</v>
      </c>
      <c r="L53" s="389"/>
      <c r="M53" s="424"/>
      <c r="N53" s="881"/>
      <c r="BC53" s="1"/>
    </row>
    <row r="54" spans="1:55" customFormat="1" ht="24.95" customHeight="1" x14ac:dyDescent="0.2">
      <c r="A54" s="398"/>
      <c r="B54" s="1270"/>
      <c r="C54" s="1267"/>
      <c r="D54" s="1267"/>
      <c r="E54" s="1267"/>
      <c r="F54" s="400" t="s">
        <v>59</v>
      </c>
      <c r="G54" s="405">
        <v>26.5</v>
      </c>
      <c r="H54" s="1273"/>
      <c r="I54" s="1238">
        <f>ROUND(K54*Belarus*(1-$D$84),2)</f>
        <v>14721</v>
      </c>
      <c r="J54" s="1239"/>
      <c r="K54" s="385">
        <v>14721</v>
      </c>
      <c r="L54" s="389"/>
      <c r="M54" s="424"/>
      <c r="N54" s="881"/>
      <c r="BC54" s="1"/>
    </row>
    <row r="55" spans="1:55" customFormat="1" ht="54.95" customHeight="1" x14ac:dyDescent="0.2">
      <c r="A55" s="203"/>
      <c r="B55" s="1256" t="s">
        <v>155</v>
      </c>
      <c r="C55" s="1257"/>
      <c r="D55" s="1258"/>
      <c r="E55" s="410"/>
      <c r="F55" s="1259" t="s">
        <v>37</v>
      </c>
      <c r="G55" s="1260"/>
      <c r="H55" s="1261"/>
      <c r="I55" s="1240">
        <f>ROUND(K55*Belarus*(1-$B$84),2)</f>
        <v>30</v>
      </c>
      <c r="J55" s="1241"/>
      <c r="K55" s="385">
        <v>30</v>
      </c>
      <c r="L55" s="647"/>
      <c r="M55" s="424"/>
      <c r="N55" s="881"/>
    </row>
    <row r="56" spans="1:55" s="336" customFormat="1" ht="50.1" customHeight="1" x14ac:dyDescent="0.2">
      <c r="A56" s="1225" t="s">
        <v>400</v>
      </c>
      <c r="B56" s="1225"/>
      <c r="C56" s="1225"/>
      <c r="D56" s="1225"/>
      <c r="E56" s="1225"/>
      <c r="F56" s="1225"/>
      <c r="G56" s="1225"/>
      <c r="H56" s="1225"/>
      <c r="I56" s="1225"/>
      <c r="J56" s="1225"/>
      <c r="K56" s="517"/>
      <c r="M56" s="518"/>
      <c r="U56" s="435"/>
      <c r="V56" s="435"/>
      <c r="W56" s="435"/>
      <c r="X56" s="435"/>
      <c r="Y56" s="435"/>
      <c r="Z56" s="435"/>
    </row>
    <row r="57" spans="1:55" customFormat="1" ht="24.95" customHeight="1" x14ac:dyDescent="0.25">
      <c r="A57" s="478" t="s">
        <v>624</v>
      </c>
      <c r="B57" s="698"/>
      <c r="C57" s="698"/>
      <c r="D57" s="1276" t="s">
        <v>587</v>
      </c>
      <c r="E57" s="1276"/>
      <c r="F57" s="1276"/>
      <c r="G57" s="1276"/>
      <c r="H57" s="1276"/>
      <c r="I57" s="1276"/>
      <c r="J57" s="1276"/>
      <c r="K57" s="146"/>
      <c r="L57" s="336"/>
      <c r="M57" s="424"/>
      <c r="U57" s="1"/>
      <c r="V57" s="1"/>
      <c r="W57" s="1"/>
      <c r="X57" s="1"/>
      <c r="Y57" s="1"/>
      <c r="Z57" s="1"/>
    </row>
    <row r="58" spans="1:55" customFormat="1" ht="24.95" customHeight="1" x14ac:dyDescent="0.25">
      <c r="A58" s="479" t="s">
        <v>541</v>
      </c>
      <c r="B58" s="545"/>
      <c r="C58" s="545"/>
      <c r="D58" s="1281" t="s">
        <v>584</v>
      </c>
      <c r="E58" s="1281"/>
      <c r="F58" s="1281"/>
      <c r="G58" s="1281"/>
      <c r="H58" s="1281"/>
      <c r="I58" s="1281"/>
      <c r="J58" s="1281"/>
      <c r="K58" s="146"/>
      <c r="L58" s="336"/>
      <c r="M58" s="424"/>
      <c r="U58" s="1"/>
      <c r="V58" s="1"/>
      <c r="W58" s="1"/>
      <c r="X58" s="1"/>
      <c r="Y58" s="1"/>
      <c r="Z58" s="1"/>
    </row>
    <row r="59" spans="1:55" customFormat="1" ht="24.95" customHeight="1" x14ac:dyDescent="0.25">
      <c r="A59" s="479" t="s">
        <v>542</v>
      </c>
      <c r="B59" s="545"/>
      <c r="C59" s="545"/>
      <c r="D59" s="1281"/>
      <c r="E59" s="1281"/>
      <c r="F59" s="1281"/>
      <c r="G59" s="1281"/>
      <c r="H59" s="1281"/>
      <c r="I59" s="1281"/>
      <c r="J59" s="1281"/>
      <c r="K59" s="146"/>
      <c r="L59" s="336"/>
      <c r="M59" s="424"/>
      <c r="U59" s="1"/>
      <c r="V59" s="1"/>
      <c r="W59" s="1"/>
      <c r="X59" s="1"/>
      <c r="Y59" s="1"/>
      <c r="Z59" s="1"/>
    </row>
    <row r="60" spans="1:55" customFormat="1" ht="24.95" customHeight="1" x14ac:dyDescent="0.25">
      <c r="A60" s="479" t="s">
        <v>543</v>
      </c>
      <c r="B60" s="545"/>
      <c r="C60" s="545"/>
      <c r="D60" s="1276" t="s">
        <v>547</v>
      </c>
      <c r="E60" s="1276"/>
      <c r="F60" s="1276"/>
      <c r="G60" s="1276"/>
      <c r="H60" s="1276"/>
      <c r="I60" s="1276"/>
      <c r="J60" s="1276"/>
      <c r="K60" s="146"/>
      <c r="L60" s="336"/>
      <c r="M60" s="424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55" customFormat="1" ht="24.95" customHeight="1" x14ac:dyDescent="0.25">
      <c r="A61" s="479" t="s">
        <v>544</v>
      </c>
      <c r="B61" s="480"/>
      <c r="C61" s="480"/>
      <c r="D61" s="1313" t="s">
        <v>448</v>
      </c>
      <c r="E61" s="1313"/>
      <c r="F61" s="1313"/>
      <c r="G61" s="1313"/>
      <c r="H61" s="1313"/>
      <c r="I61" s="1313"/>
      <c r="J61" s="1313"/>
      <c r="K61" s="146"/>
      <c r="L61" s="336"/>
      <c r="M61" s="424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55" customFormat="1" ht="24.95" customHeight="1" x14ac:dyDescent="0.25">
      <c r="A62" s="1307" t="s">
        <v>438</v>
      </c>
      <c r="B62" s="1307"/>
      <c r="C62" s="1307"/>
      <c r="D62" s="1313"/>
      <c r="E62" s="1313"/>
      <c r="F62" s="1313"/>
      <c r="G62" s="1313"/>
      <c r="H62" s="1313"/>
      <c r="I62" s="1313"/>
      <c r="J62" s="1313"/>
      <c r="K62" s="146"/>
      <c r="L62" s="336"/>
      <c r="M62" s="424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55" customFormat="1" ht="24.95" customHeight="1" thickBot="1" x14ac:dyDescent="0.3">
      <c r="A63" s="744" t="s">
        <v>591</v>
      </c>
      <c r="B63" s="1"/>
      <c r="C63" s="1"/>
      <c r="D63" s="1313"/>
      <c r="E63" s="1313"/>
      <c r="F63" s="1313"/>
      <c r="G63" s="1313"/>
      <c r="H63" s="1313"/>
      <c r="I63" s="1313"/>
      <c r="J63" s="1313"/>
      <c r="K63" s="146"/>
      <c r="L63" s="336"/>
      <c r="M63" s="424"/>
      <c r="U63" s="1"/>
      <c r="V63" s="1"/>
      <c r="W63" s="1"/>
      <c r="X63" s="1"/>
      <c r="Y63" s="1"/>
      <c r="Z63" s="1"/>
    </row>
    <row r="64" spans="1:55" customFormat="1" ht="24.95" customHeight="1" x14ac:dyDescent="0.25">
      <c r="A64" s="1282" t="s">
        <v>588</v>
      </c>
      <c r="B64" s="1283"/>
      <c r="C64" s="1283"/>
      <c r="D64" s="1283"/>
      <c r="E64" s="1284"/>
      <c r="F64" s="876"/>
      <c r="G64" s="876"/>
      <c r="H64" s="876"/>
      <c r="I64" s="876"/>
      <c r="J64" s="876"/>
      <c r="K64" s="878"/>
      <c r="L64" s="689"/>
      <c r="M64" s="879"/>
      <c r="N64" s="343"/>
      <c r="O64" s="343"/>
    </row>
    <row r="65" spans="1:15" customFormat="1" ht="24.95" customHeight="1" x14ac:dyDescent="0.25">
      <c r="A65" s="1285"/>
      <c r="B65" s="1286"/>
      <c r="C65" s="1286"/>
      <c r="D65" s="1286"/>
      <c r="E65" s="1287"/>
      <c r="F65" s="876"/>
      <c r="G65" s="876"/>
      <c r="H65" s="876"/>
      <c r="I65" s="876"/>
      <c r="J65" s="876"/>
      <c r="K65" s="878"/>
      <c r="L65" s="689"/>
      <c r="M65" s="879"/>
      <c r="N65" s="343"/>
      <c r="O65" s="343"/>
    </row>
    <row r="66" spans="1:15" customFormat="1" ht="24.95" customHeight="1" thickBot="1" x14ac:dyDescent="0.3">
      <c r="A66" s="1288"/>
      <c r="B66" s="1289"/>
      <c r="C66" s="1289"/>
      <c r="D66" s="1289"/>
      <c r="E66" s="1290"/>
      <c r="F66" s="876"/>
      <c r="G66" s="876"/>
      <c r="H66" s="876"/>
      <c r="I66" s="876"/>
      <c r="J66" s="876"/>
      <c r="K66" s="878"/>
      <c r="L66" s="689"/>
      <c r="M66" s="879"/>
      <c r="N66" s="343"/>
      <c r="O66" s="343"/>
    </row>
    <row r="67" spans="1:15" customFormat="1" ht="30" customHeight="1" x14ac:dyDescent="0.25">
      <c r="A67" s="1"/>
      <c r="B67" s="1"/>
      <c r="C67" s="1"/>
      <c r="D67" s="1"/>
      <c r="E67" s="1"/>
      <c r="F67" s="792"/>
      <c r="G67" s="792"/>
      <c r="H67" s="792"/>
      <c r="I67" s="792"/>
      <c r="J67" s="792"/>
      <c r="K67" s="878"/>
      <c r="L67" s="689"/>
      <c r="M67" s="879"/>
      <c r="N67" s="343"/>
      <c r="O67" s="343"/>
    </row>
    <row r="68" spans="1:15" customFormat="1" ht="30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46"/>
      <c r="L68" s="336"/>
      <c r="M68" s="424"/>
    </row>
    <row r="69" spans="1:15" customFormat="1" ht="30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46"/>
      <c r="L69" s="336"/>
      <c r="M69" s="424"/>
    </row>
    <row r="70" spans="1:15" customFormat="1" ht="30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46"/>
      <c r="L70" s="336"/>
      <c r="M70" s="424"/>
    </row>
    <row r="71" spans="1:15" ht="50.1" customHeight="1" x14ac:dyDescent="0.25">
      <c r="A71" s="876"/>
      <c r="B71" s="372"/>
      <c r="C71" s="792"/>
      <c r="D71" s="792"/>
      <c r="E71" s="792"/>
      <c r="F71" s="792"/>
      <c r="G71" s="792"/>
      <c r="H71" s="792"/>
      <c r="I71" s="792"/>
      <c r="J71" s="792"/>
    </row>
    <row r="72" spans="1:15" ht="50.1" customHeight="1" x14ac:dyDescent="0.3">
      <c r="A72" s="876"/>
      <c r="B72" s="372"/>
      <c r="C72" s="877"/>
      <c r="D72" s="877"/>
      <c r="E72" s="877"/>
      <c r="F72" s="877"/>
      <c r="G72" s="877"/>
      <c r="H72" s="877"/>
      <c r="I72" s="877"/>
      <c r="J72" s="877"/>
    </row>
    <row r="73" spans="1:15" ht="78" customHeight="1" x14ac:dyDescent="0.3">
      <c r="A73" s="372"/>
      <c r="B73" s="372"/>
      <c r="C73" s="877"/>
      <c r="D73" s="877"/>
      <c r="E73" s="877"/>
      <c r="F73" s="877"/>
      <c r="G73" s="877"/>
      <c r="H73" s="877"/>
      <c r="I73" s="877"/>
      <c r="J73" s="877"/>
    </row>
    <row r="74" spans="1:15" ht="78" customHeight="1" x14ac:dyDescent="0.3">
      <c r="A74" s="372"/>
      <c r="B74" s="372"/>
      <c r="C74" s="877"/>
      <c r="D74" s="877"/>
      <c r="E74" s="877"/>
      <c r="F74" s="877"/>
      <c r="G74" s="877"/>
      <c r="H74" s="877"/>
      <c r="I74" s="877"/>
      <c r="J74" s="877"/>
    </row>
    <row r="75" spans="1:15" ht="78" customHeight="1" x14ac:dyDescent="0.3">
      <c r="A75" s="876"/>
      <c r="B75" s="876"/>
      <c r="C75" s="877"/>
      <c r="D75" s="877"/>
      <c r="E75" s="877"/>
      <c r="F75" s="877"/>
      <c r="G75" s="877"/>
      <c r="H75" s="877"/>
      <c r="I75" s="877"/>
      <c r="J75" s="877"/>
    </row>
    <row r="76" spans="1:15" ht="78" customHeight="1" x14ac:dyDescent="0.3">
      <c r="A76" s="876"/>
      <c r="B76" s="876"/>
      <c r="C76" s="877"/>
      <c r="D76" s="877"/>
      <c r="E76" s="877"/>
      <c r="F76" s="877"/>
      <c r="G76" s="877"/>
      <c r="H76" s="877"/>
      <c r="I76" s="877"/>
      <c r="J76" s="877"/>
    </row>
    <row r="77" spans="1:15" ht="78" customHeight="1" x14ac:dyDescent="0.3">
      <c r="A77" s="877"/>
      <c r="B77" s="877"/>
      <c r="C77" s="877"/>
      <c r="D77" s="877"/>
      <c r="E77" s="877"/>
      <c r="F77" s="877"/>
      <c r="G77" s="877"/>
      <c r="H77" s="877"/>
      <c r="I77" s="877"/>
      <c r="J77" s="877"/>
    </row>
    <row r="78" spans="1:15" ht="21.75" customHeight="1" x14ac:dyDescent="0.3">
      <c r="A78" s="189"/>
      <c r="B78" s="189"/>
      <c r="C78" s="189"/>
      <c r="D78" s="189"/>
      <c r="E78" s="189"/>
      <c r="F78" s="189"/>
      <c r="G78" s="189"/>
      <c r="H78" s="189"/>
      <c r="I78" s="189"/>
      <c r="J78" s="189"/>
    </row>
    <row r="79" spans="1:15" ht="21" customHeight="1" x14ac:dyDescent="0.25">
      <c r="A79" s="91"/>
      <c r="B79" s="91"/>
      <c r="C79" s="91"/>
      <c r="D79" s="91"/>
      <c r="E79" s="91"/>
      <c r="F79" s="163"/>
      <c r="G79" s="163"/>
      <c r="H79" s="163"/>
      <c r="I79" s="163"/>
      <c r="J79" s="163"/>
    </row>
    <row r="80" spans="1:15" ht="49.5" customHeight="1" x14ac:dyDescent="0.25">
      <c r="A80" s="91"/>
      <c r="B80" s="91"/>
      <c r="C80" s="91"/>
      <c r="D80" s="91"/>
      <c r="E80" s="91"/>
      <c r="F80" s="163"/>
      <c r="G80" s="163"/>
      <c r="H80" s="163"/>
      <c r="I80" s="163"/>
      <c r="J80" s="163"/>
    </row>
    <row r="81" spans="1:11" ht="49.5" customHeight="1" x14ac:dyDescent="0.25">
      <c r="A81" s="91"/>
      <c r="B81" s="91"/>
      <c r="C81" s="91"/>
      <c r="D81" s="91"/>
      <c r="E81" s="91"/>
      <c r="F81" s="163"/>
      <c r="G81" s="163"/>
      <c r="H81" s="163"/>
      <c r="I81" s="163"/>
      <c r="J81" s="163"/>
    </row>
    <row r="82" spans="1:11" ht="49.5" customHeight="1" x14ac:dyDescent="0.25">
      <c r="A82" s="91"/>
      <c r="B82" s="91"/>
      <c r="C82" s="91"/>
      <c r="D82" s="91"/>
      <c r="E82" s="91"/>
      <c r="F82" s="163"/>
      <c r="G82" s="163"/>
      <c r="H82" s="163"/>
      <c r="I82" s="163"/>
      <c r="J82" s="163"/>
    </row>
    <row r="83" spans="1:11" ht="63.75" customHeight="1" x14ac:dyDescent="0.3">
      <c r="A83" s="1254" t="s">
        <v>14</v>
      </c>
      <c r="B83" s="472" t="s">
        <v>364</v>
      </c>
      <c r="C83" s="472" t="s">
        <v>363</v>
      </c>
      <c r="D83" s="472" t="s">
        <v>365</v>
      </c>
      <c r="E83" s="9"/>
      <c r="F83" s="9"/>
      <c r="G83" s="9"/>
      <c r="H83" s="9"/>
      <c r="I83" s="9"/>
      <c r="J83" s="9"/>
    </row>
    <row r="84" spans="1:11" ht="61.5" customHeight="1" x14ac:dyDescent="0.3">
      <c r="A84" s="1255"/>
      <c r="B84" s="49">
        <v>0</v>
      </c>
      <c r="C84" s="49">
        <v>0</v>
      </c>
      <c r="D84" s="49">
        <v>0</v>
      </c>
      <c r="E84" s="414"/>
      <c r="F84" s="9"/>
      <c r="G84" s="9"/>
      <c r="H84" s="9"/>
      <c r="K84" s="8"/>
    </row>
    <row r="85" spans="1:11" ht="20.25" x14ac:dyDescent="0.25">
      <c r="B85" s="16"/>
      <c r="C85" s="16"/>
      <c r="D85" s="16"/>
      <c r="E85" s="16"/>
      <c r="F85" s="16"/>
      <c r="G85" s="16"/>
      <c r="H85" s="16"/>
      <c r="I85" s="16"/>
      <c r="J85" s="16"/>
    </row>
    <row r="86" spans="1:11" ht="20.25" x14ac:dyDescent="0.25">
      <c r="B86" s="16"/>
      <c r="C86" s="16"/>
      <c r="D86" s="16"/>
      <c r="E86" s="16"/>
      <c r="F86" s="16"/>
      <c r="G86" s="16"/>
      <c r="H86" s="16"/>
      <c r="I86" s="16"/>
      <c r="J86" s="16"/>
    </row>
    <row r="87" spans="1:11" ht="20.25" x14ac:dyDescent="0.25">
      <c r="B87" s="16"/>
      <c r="C87" s="16"/>
      <c r="D87" s="16"/>
      <c r="E87" s="16"/>
      <c r="F87" s="16"/>
      <c r="G87" s="16"/>
      <c r="H87" s="16"/>
      <c r="I87" s="16"/>
      <c r="J87" s="16"/>
    </row>
    <row r="88" spans="1:11" ht="20.25" x14ac:dyDescent="0.25">
      <c r="B88" s="16"/>
      <c r="C88" s="16"/>
      <c r="D88" s="16"/>
      <c r="E88" s="16"/>
      <c r="F88" s="16"/>
      <c r="G88" s="16"/>
      <c r="H88" s="16"/>
      <c r="I88" s="16"/>
      <c r="J88" s="16"/>
    </row>
    <row r="89" spans="1:11" ht="20.25" x14ac:dyDescent="0.25">
      <c r="B89" s="20"/>
      <c r="C89" s="20"/>
      <c r="D89" s="20"/>
      <c r="E89" s="20"/>
      <c r="F89" s="20"/>
      <c r="G89" s="20"/>
      <c r="H89" s="20"/>
      <c r="I89" s="20"/>
      <c r="J89" s="20"/>
    </row>
    <row r="90" spans="1:11" x14ac:dyDescent="0.25">
      <c r="B90" s="5"/>
      <c r="C90" s="4"/>
      <c r="D90" s="4"/>
      <c r="E90" s="4"/>
      <c r="F90" s="4"/>
      <c r="G90" s="4"/>
      <c r="H90" s="4"/>
      <c r="I90" s="4"/>
      <c r="J90" s="4"/>
    </row>
    <row r="91" spans="1:11" x14ac:dyDescent="0.25">
      <c r="B91" s="5"/>
      <c r="C91" s="4"/>
      <c r="D91" s="4"/>
      <c r="E91" s="4"/>
      <c r="F91" s="4"/>
      <c r="G91" s="4"/>
      <c r="H91" s="4"/>
      <c r="I91" s="4"/>
      <c r="J91" s="4"/>
    </row>
    <row r="92" spans="1:11" x14ac:dyDescent="0.25">
      <c r="B92" s="7"/>
      <c r="C92" s="3"/>
      <c r="D92" s="3"/>
      <c r="E92" s="3"/>
      <c r="F92" s="3"/>
      <c r="G92" s="3"/>
      <c r="H92" s="3"/>
      <c r="I92" s="3"/>
      <c r="J92" s="3"/>
    </row>
    <row r="93" spans="1:11" x14ac:dyDescent="0.25">
      <c r="B93" s="7"/>
      <c r="C93" s="3"/>
      <c r="D93" s="3"/>
      <c r="E93" s="3"/>
      <c r="F93" s="3"/>
      <c r="G93" s="3"/>
      <c r="H93" s="3"/>
      <c r="I93" s="3"/>
      <c r="J93" s="3"/>
    </row>
    <row r="94" spans="1:11" x14ac:dyDescent="0.25">
      <c r="B94" s="2"/>
    </row>
    <row r="95" spans="1:11" x14ac:dyDescent="0.25">
      <c r="B95" s="2"/>
    </row>
    <row r="96" spans="1:11" x14ac:dyDescent="0.25">
      <c r="B96" s="2"/>
    </row>
    <row r="97" spans="2:2" x14ac:dyDescent="0.25">
      <c r="B97" s="2"/>
    </row>
    <row r="98" spans="2:2" x14ac:dyDescent="0.25">
      <c r="B98" s="2"/>
    </row>
    <row r="99" spans="2:2" x14ac:dyDescent="0.25">
      <c r="B99" s="2"/>
    </row>
    <row r="100" spans="2:2" x14ac:dyDescent="0.25">
      <c r="B100" s="2"/>
    </row>
  </sheetData>
  <sheetProtection formatCells="0" formatColumns="0" formatRows="0" insertColumns="0" insertRows="0" insertHyperlinks="0" deleteColumns="0" deleteRows="0" sort="0" autoFilter="0" pivotTables="0"/>
  <mergeCells count="112">
    <mergeCell ref="A62:C62"/>
    <mergeCell ref="I21:J21"/>
    <mergeCell ref="I26:J26"/>
    <mergeCell ref="I27:J27"/>
    <mergeCell ref="A28:A29"/>
    <mergeCell ref="C26:C27"/>
    <mergeCell ref="H28:H29"/>
    <mergeCell ref="E28:E29"/>
    <mergeCell ref="G28:G29"/>
    <mergeCell ref="B30:C30"/>
    <mergeCell ref="H20:H22"/>
    <mergeCell ref="B20:B27"/>
    <mergeCell ref="A43:J43"/>
    <mergeCell ref="D61:J63"/>
    <mergeCell ref="B45:B50"/>
    <mergeCell ref="C45:C50"/>
    <mergeCell ref="D45:D50"/>
    <mergeCell ref="E45:E50"/>
    <mergeCell ref="I46:J46"/>
    <mergeCell ref="I45:J45"/>
    <mergeCell ref="I47:J47"/>
    <mergeCell ref="I40:J40"/>
    <mergeCell ref="C51:C54"/>
    <mergeCell ref="I52:J52"/>
    <mergeCell ref="I50:J50"/>
    <mergeCell ref="K4:L4"/>
    <mergeCell ref="B17:C17"/>
    <mergeCell ref="I17:J17"/>
    <mergeCell ref="H3:H4"/>
    <mergeCell ref="B3:C4"/>
    <mergeCell ref="A16:J16"/>
    <mergeCell ref="A3:A4"/>
    <mergeCell ref="D3:D4"/>
    <mergeCell ref="F3:F4"/>
    <mergeCell ref="G3:G4"/>
    <mergeCell ref="E3:E4"/>
    <mergeCell ref="I3:J3"/>
    <mergeCell ref="A5:A14"/>
    <mergeCell ref="B5:C10"/>
    <mergeCell ref="C23:C25"/>
    <mergeCell ref="B18:B19"/>
    <mergeCell ref="C18:C19"/>
    <mergeCell ref="H18:H19"/>
    <mergeCell ref="I28:J29"/>
    <mergeCell ref="G38:H38"/>
    <mergeCell ref="G39:H39"/>
    <mergeCell ref="G40:H40"/>
    <mergeCell ref="B11:C14"/>
    <mergeCell ref="A83:A84"/>
    <mergeCell ref="B55:D55"/>
    <mergeCell ref="F55:H55"/>
    <mergeCell ref="B31:C32"/>
    <mergeCell ref="D31:D32"/>
    <mergeCell ref="E31:E32"/>
    <mergeCell ref="G31:G32"/>
    <mergeCell ref="D51:D54"/>
    <mergeCell ref="E51:E54"/>
    <mergeCell ref="A31:A32"/>
    <mergeCell ref="B51:B54"/>
    <mergeCell ref="H51:H54"/>
    <mergeCell ref="B33:C33"/>
    <mergeCell ref="D57:J57"/>
    <mergeCell ref="D60:J60"/>
    <mergeCell ref="H45:H50"/>
    <mergeCell ref="I53:J53"/>
    <mergeCell ref="I48:J48"/>
    <mergeCell ref="I49:J49"/>
    <mergeCell ref="C38:D39"/>
    <mergeCell ref="D58:J59"/>
    <mergeCell ref="B38:B39"/>
    <mergeCell ref="A64:E66"/>
    <mergeCell ref="I41:J41"/>
    <mergeCell ref="B2:G2"/>
    <mergeCell ref="A56:J56"/>
    <mergeCell ref="I31:J32"/>
    <mergeCell ref="I33:J33"/>
    <mergeCell ref="I44:J44"/>
    <mergeCell ref="I24:J24"/>
    <mergeCell ref="I25:J25"/>
    <mergeCell ref="I23:J23"/>
    <mergeCell ref="I54:J54"/>
    <mergeCell ref="I55:J55"/>
    <mergeCell ref="I18:J18"/>
    <mergeCell ref="I19:J19"/>
    <mergeCell ref="I20:J20"/>
    <mergeCell ref="I51:J51"/>
    <mergeCell ref="H31:H32"/>
    <mergeCell ref="I30:J30"/>
    <mergeCell ref="B28:C29"/>
    <mergeCell ref="D28:D29"/>
    <mergeCell ref="I22:J22"/>
    <mergeCell ref="C20:C22"/>
    <mergeCell ref="H26:H27"/>
    <mergeCell ref="C40:D41"/>
    <mergeCell ref="H23:H25"/>
    <mergeCell ref="B40:B41"/>
    <mergeCell ref="G41:H41"/>
    <mergeCell ref="A35:J35"/>
    <mergeCell ref="I36:J36"/>
    <mergeCell ref="I37:J37"/>
    <mergeCell ref="A36:A37"/>
    <mergeCell ref="B36:B37"/>
    <mergeCell ref="C36:D37"/>
    <mergeCell ref="G36:H37"/>
    <mergeCell ref="I38:J38"/>
    <mergeCell ref="I39:J39"/>
    <mergeCell ref="E36:E37"/>
    <mergeCell ref="F36:F37"/>
    <mergeCell ref="A38:A39"/>
    <mergeCell ref="A40:A41"/>
    <mergeCell ref="F38:F39"/>
    <mergeCell ref="F40:F41"/>
  </mergeCells>
  <printOptions horizontalCentered="1"/>
  <pageMargins left="0" right="0" top="0" bottom="0" header="0" footer="0"/>
  <pageSetup paperSize="9" scale="36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6">
    <tabColor rgb="FFC00000"/>
    <pageSetUpPr fitToPage="1"/>
  </sheetPr>
  <dimension ref="A1:HS90"/>
  <sheetViews>
    <sheetView showGridLines="0" zoomScale="55" zoomScaleNormal="55" zoomScaleSheetLayoutView="50" zoomScalePageLayoutView="55" workbookViewId="0">
      <selection activeCell="AC10" sqref="AC10"/>
    </sheetView>
  </sheetViews>
  <sheetFormatPr defaultColWidth="8.7109375" defaultRowHeight="15" x14ac:dyDescent="0.25"/>
  <cols>
    <col min="1" max="1" width="38" style="32" customWidth="1"/>
    <col min="2" max="3" width="15.7109375" style="32" customWidth="1"/>
    <col min="4" max="4" width="25.7109375" style="32" customWidth="1"/>
    <col min="5" max="7" width="15.7109375" style="32" customWidth="1"/>
    <col min="8" max="8" width="20.7109375" style="32" customWidth="1"/>
    <col min="9" max="9" width="18.7109375" style="32" customWidth="1"/>
    <col min="10" max="11" width="20.7109375" style="32" customWidth="1"/>
    <col min="12" max="14" width="18.7109375" style="32" customWidth="1"/>
    <col min="15" max="15" width="13.42578125" style="671" hidden="1" customWidth="1"/>
    <col min="16" max="16" width="19.7109375" style="583" hidden="1" customWidth="1"/>
    <col min="17" max="17" width="19.7109375" style="32" hidden="1" customWidth="1"/>
    <col min="18" max="18" width="19.85546875" style="32" hidden="1" customWidth="1"/>
    <col min="19" max="19" width="18" style="32" hidden="1" customWidth="1"/>
    <col min="20" max="20" width="11" style="32" hidden="1" customWidth="1"/>
    <col min="21" max="21" width="12.7109375" style="32" hidden="1" customWidth="1"/>
    <col min="22" max="22" width="20.85546875" style="32" hidden="1" customWidth="1"/>
    <col min="23" max="23" width="7.140625" style="32" hidden="1" customWidth="1"/>
    <col min="24" max="24" width="15.42578125" style="32" hidden="1" customWidth="1"/>
    <col min="25" max="25" width="7.140625" style="32" customWidth="1"/>
    <col min="26" max="16384" width="8.7109375" style="32"/>
  </cols>
  <sheetData>
    <row r="1" spans="1:227" ht="75.75" customHeight="1" x14ac:dyDescent="0.25">
      <c r="B1" s="36"/>
      <c r="C1" s="36"/>
      <c r="D1" s="36"/>
      <c r="E1" s="1350" t="s">
        <v>468</v>
      </c>
      <c r="F1" s="1350"/>
      <c r="G1" s="1350"/>
      <c r="H1" s="1350"/>
      <c r="I1" s="1350"/>
      <c r="J1" s="1350"/>
      <c r="K1" s="36"/>
      <c r="O1" s="666"/>
      <c r="P1" s="575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/>
      <c r="HP1" s="34"/>
      <c r="HQ1" s="34"/>
      <c r="HR1" s="34"/>
      <c r="HS1" s="34"/>
    </row>
    <row r="2" spans="1:227" ht="33" customHeight="1" x14ac:dyDescent="0.35">
      <c r="A2" s="35"/>
      <c r="B2" s="35"/>
      <c r="C2" s="35"/>
      <c r="E2" s="1351"/>
      <c r="F2" s="1351"/>
      <c r="G2" s="1351"/>
      <c r="H2" s="1351"/>
      <c r="I2" s="1351"/>
      <c r="J2" s="1351"/>
      <c r="K2" s="195"/>
      <c r="M2" s="89" t="s">
        <v>147</v>
      </c>
      <c r="N2" s="437">
        <v>44621</v>
      </c>
      <c r="O2" s="667"/>
    </row>
    <row r="3" spans="1:227" ht="99.95" customHeight="1" x14ac:dyDescent="0.25">
      <c r="A3" s="1371" t="s">
        <v>92</v>
      </c>
      <c r="B3" s="1367" t="s">
        <v>83</v>
      </c>
      <c r="C3" s="1368"/>
      <c r="D3" s="1367" t="s">
        <v>31</v>
      </c>
      <c r="E3" s="1368"/>
      <c r="F3" s="1368"/>
      <c r="G3" s="1384"/>
      <c r="H3" s="1371" t="s">
        <v>51</v>
      </c>
      <c r="I3" s="1371" t="s">
        <v>54</v>
      </c>
      <c r="J3" s="1382" t="s">
        <v>436</v>
      </c>
      <c r="K3" s="1396" t="s">
        <v>262</v>
      </c>
      <c r="L3" s="1396"/>
      <c r="M3" s="1396"/>
      <c r="N3" s="1396"/>
      <c r="O3" s="668" t="s">
        <v>21</v>
      </c>
    </row>
    <row r="4" spans="1:227" ht="28.5" customHeight="1" x14ac:dyDescent="0.25">
      <c r="A4" s="1372"/>
      <c r="B4" s="1369"/>
      <c r="C4" s="1370"/>
      <c r="D4" s="1369"/>
      <c r="E4" s="1370"/>
      <c r="F4" s="1370"/>
      <c r="G4" s="1385"/>
      <c r="H4" s="1372"/>
      <c r="I4" s="1372"/>
      <c r="J4" s="1383"/>
      <c r="K4" s="1397" t="s">
        <v>96</v>
      </c>
      <c r="L4" s="1397"/>
      <c r="M4" s="1397"/>
      <c r="N4" s="1397"/>
      <c r="O4" s="669"/>
    </row>
    <row r="5" spans="1:227" ht="50.1" customHeight="1" x14ac:dyDescent="0.25">
      <c r="A5" s="1390"/>
      <c r="B5" s="1361" t="s">
        <v>358</v>
      </c>
      <c r="C5" s="1362"/>
      <c r="D5" s="1373" t="s">
        <v>585</v>
      </c>
      <c r="E5" s="1374"/>
      <c r="F5" s="1374"/>
      <c r="G5" s="1375"/>
      <c r="H5" s="197" t="s">
        <v>398</v>
      </c>
      <c r="I5" s="198">
        <v>22.3</v>
      </c>
      <c r="J5" s="756">
        <f>ROUND(O5*Belarus*(1-$B$64),2)</f>
        <v>8458</v>
      </c>
      <c r="K5" s="1242">
        <f>(J5+X15+X18*4)/2.5</f>
        <v>4081.2</v>
      </c>
      <c r="L5" s="1398"/>
      <c r="M5" s="1398"/>
      <c r="N5" s="1243"/>
      <c r="O5" s="670">
        <v>8458</v>
      </c>
      <c r="Q5" s="1425" t="s">
        <v>109</v>
      </c>
      <c r="R5" s="1426"/>
      <c r="S5" s="542" t="str">
        <f>'Модульные ограждения'!D32</f>
        <v xml:space="preserve">84*48*3000 </v>
      </c>
      <c r="T5" s="721">
        <f>'Модульные ограждения'!E31</f>
        <v>154</v>
      </c>
      <c r="U5" s="452">
        <f>'Модульные ограждения'!F32</f>
        <v>3.96</v>
      </c>
      <c r="V5" s="721" t="str">
        <f>'Модульные ограждения'!G31</f>
        <v>полиэстер двс</v>
      </c>
      <c r="W5" s="542">
        <f>'Модульные ограждения'!H32</f>
        <v>0</v>
      </c>
      <c r="X5" s="542">
        <f>'Модульные ограждения'!M32</f>
        <v>1448</v>
      </c>
      <c r="Y5" s="425"/>
    </row>
    <row r="6" spans="1:227" ht="50.1" customHeight="1" x14ac:dyDescent="0.25">
      <c r="A6" s="1391"/>
      <c r="B6" s="1363"/>
      <c r="C6" s="1364"/>
      <c r="D6" s="1376"/>
      <c r="E6" s="1377"/>
      <c r="F6" s="1377"/>
      <c r="G6" s="1378"/>
      <c r="H6" s="199" t="s">
        <v>20</v>
      </c>
      <c r="I6" s="200">
        <v>28.24</v>
      </c>
      <c r="J6" s="757">
        <f>ROUND(O6*Belarus*(1-$B$64),2)</f>
        <v>10028</v>
      </c>
      <c r="K6" s="1320">
        <f>(J6+X16+X18*4)/2.5</f>
        <v>4826.8</v>
      </c>
      <c r="L6" s="1399"/>
      <c r="M6" s="1399"/>
      <c r="N6" s="1321"/>
      <c r="O6" s="670">
        <v>10028</v>
      </c>
      <c r="Q6" s="1425" t="s">
        <v>104</v>
      </c>
      <c r="R6" s="1426"/>
      <c r="S6" s="542" t="str">
        <f>'Модульные ограждения'!D29</f>
        <v xml:space="preserve">60*20*2500 </v>
      </c>
      <c r="T6" s="542">
        <f>'Модульные ограждения'!E29</f>
        <v>162</v>
      </c>
      <c r="U6" s="542">
        <f>'Модульные ограждения'!F29</f>
        <v>3.3</v>
      </c>
      <c r="V6" s="542" t="str">
        <f>'Модульные ограждения'!G29</f>
        <v>полиэстер двс</v>
      </c>
      <c r="W6" s="542">
        <f>'Модульные ограждения'!H29</f>
        <v>1</v>
      </c>
      <c r="X6" s="542">
        <f>'Модульные ограждения'!M29</f>
        <v>1206</v>
      </c>
      <c r="Y6" s="425"/>
    </row>
    <row r="7" spans="1:227" ht="50.1" customHeight="1" x14ac:dyDescent="0.25">
      <c r="A7" s="1392"/>
      <c r="B7" s="1365"/>
      <c r="C7" s="1366"/>
      <c r="D7" s="1379"/>
      <c r="E7" s="1380"/>
      <c r="F7" s="1380"/>
      <c r="G7" s="1381"/>
      <c r="H7" s="201" t="s">
        <v>173</v>
      </c>
      <c r="I7" s="202">
        <v>35.67</v>
      </c>
      <c r="J7" s="758">
        <f>ROUND(O7*Belarus*(1-$B$64),2)</f>
        <v>10758</v>
      </c>
      <c r="K7" s="1238">
        <f>(J7+X17+X18*4)/2.5</f>
        <v>5293.6</v>
      </c>
      <c r="L7" s="1407"/>
      <c r="M7" s="1407"/>
      <c r="N7" s="1239"/>
      <c r="O7" s="670">
        <v>10758</v>
      </c>
      <c r="Q7" s="1425" t="s">
        <v>114</v>
      </c>
      <c r="R7" s="1426"/>
      <c r="S7" s="542" t="str">
        <f>'Модульные ограждения'!D35</f>
        <v>100*87*20</v>
      </c>
      <c r="T7" s="542">
        <f>'Модульные ограждения'!E35</f>
        <v>80</v>
      </c>
      <c r="U7" s="542">
        <f>'Модульные ограждения'!F35</f>
        <v>0.02</v>
      </c>
      <c r="V7" s="542" t="str">
        <f>'Модульные ограждения'!G35</f>
        <v xml:space="preserve">полимер </v>
      </c>
      <c r="W7" s="542">
        <f>'Модульные ограждения'!H35</f>
        <v>0.5</v>
      </c>
      <c r="X7" s="542">
        <f>'Модульные ограждения'!M35</f>
        <v>62</v>
      </c>
      <c r="Y7" s="425"/>
    </row>
    <row r="8" spans="1:227" ht="9.9499999999999993" customHeight="1" x14ac:dyDescent="0.25">
      <c r="A8" s="65"/>
      <c r="B8" s="63"/>
      <c r="C8" s="63"/>
      <c r="D8" s="63"/>
      <c r="E8" s="63"/>
      <c r="F8" s="64"/>
      <c r="G8" s="65"/>
      <c r="H8" s="66"/>
      <c r="I8" s="67"/>
      <c r="J8" s="67"/>
      <c r="L8" s="62"/>
      <c r="M8" s="62"/>
      <c r="N8" s="62"/>
      <c r="O8" s="669"/>
      <c r="Q8" s="1427" t="s">
        <v>32</v>
      </c>
      <c r="R8" s="1428"/>
      <c r="S8" s="453"/>
      <c r="T8" s="454"/>
      <c r="U8" s="455"/>
      <c r="V8" s="455"/>
      <c r="W8" s="456"/>
      <c r="X8" s="457"/>
    </row>
    <row r="9" spans="1:227" ht="50.1" customHeight="1" x14ac:dyDescent="0.25">
      <c r="A9" s="274" t="s">
        <v>92</v>
      </c>
      <c r="B9" s="1355" t="s">
        <v>83</v>
      </c>
      <c r="C9" s="1357"/>
      <c r="D9" s="1355" t="s">
        <v>31</v>
      </c>
      <c r="E9" s="1356"/>
      <c r="F9" s="1356"/>
      <c r="G9" s="1356"/>
      <c r="H9" s="1356"/>
      <c r="I9" s="1357"/>
      <c r="J9" s="274" t="s">
        <v>42</v>
      </c>
      <c r="K9" s="275" t="s">
        <v>60</v>
      </c>
      <c r="L9" s="275" t="s">
        <v>175</v>
      </c>
      <c r="M9" s="1402" t="s">
        <v>96</v>
      </c>
      <c r="N9" s="1403"/>
      <c r="O9" s="669"/>
      <c r="Q9" s="1431"/>
      <c r="R9" s="1432"/>
      <c r="S9" s="453" t="str">
        <f>'Панельные ограждения GL (стр.1)'!B7</f>
        <v>1,03 х 2,5</v>
      </c>
      <c r="T9" s="454"/>
      <c r="U9" s="455"/>
      <c r="V9" s="459" t="s">
        <v>153</v>
      </c>
      <c r="W9" s="456"/>
      <c r="X9" s="457">
        <f>'Панельные ограждения GL (стр.1)'!H7</f>
        <v>1843</v>
      </c>
    </row>
    <row r="10" spans="1:227" ht="75" customHeight="1" x14ac:dyDescent="0.3">
      <c r="A10" s="1393"/>
      <c r="B10" s="1268" t="s">
        <v>33</v>
      </c>
      <c r="C10" s="1358"/>
      <c r="D10" s="1386" t="s">
        <v>357</v>
      </c>
      <c r="E10" s="1386"/>
      <c r="F10" s="1386"/>
      <c r="G10" s="1386"/>
      <c r="H10" s="1386"/>
      <c r="I10" s="1386"/>
      <c r="J10" s="206" t="s">
        <v>32</v>
      </c>
      <c r="K10" s="1400" t="s">
        <v>243</v>
      </c>
      <c r="L10" s="1405" t="s">
        <v>242</v>
      </c>
      <c r="M10" s="1242">
        <f>ROUND(((X5+X6+X7+X9+(X14*2))/2.5)*(1-$B$64),2)</f>
        <v>1946</v>
      </c>
      <c r="N10" s="1243"/>
      <c r="O10" s="669"/>
      <c r="Q10" s="1425" t="s">
        <v>174</v>
      </c>
      <c r="R10" s="1426"/>
      <c r="S10" s="413" t="str">
        <f>'Панельные ограждения GL (стр.1)'!B24</f>
        <v>1,03 х 2,5</v>
      </c>
      <c r="T10" s="458"/>
      <c r="U10" s="458"/>
      <c r="V10" s="459" t="s">
        <v>153</v>
      </c>
      <c r="W10" s="458"/>
      <c r="X10" s="457">
        <f>'Панельные ограждения GL (стр.1)'!H24</f>
        <v>2848</v>
      </c>
    </row>
    <row r="11" spans="1:227" ht="75" customHeight="1" x14ac:dyDescent="0.25">
      <c r="A11" s="1393"/>
      <c r="B11" s="1269"/>
      <c r="C11" s="1359"/>
      <c r="D11" s="1386"/>
      <c r="E11" s="1386"/>
      <c r="F11" s="1386"/>
      <c r="G11" s="1386"/>
      <c r="H11" s="1386"/>
      <c r="I11" s="1386"/>
      <c r="J11" s="207" t="s">
        <v>13</v>
      </c>
      <c r="K11" s="1401"/>
      <c r="L11" s="1406"/>
      <c r="M11" s="1238">
        <f>ROUND(((X5+X6+X7+X10+(X14*2))/2.5)*(1-$B$64),2)</f>
        <v>2348</v>
      </c>
      <c r="N11" s="1239"/>
      <c r="O11" s="669"/>
      <c r="Q11" s="1425" t="s">
        <v>23</v>
      </c>
      <c r="R11" s="1426"/>
      <c r="S11" s="413" t="s">
        <v>12</v>
      </c>
      <c r="T11" s="413">
        <f>'Эл-ты панельных ограждений - 1'!H21</f>
        <v>96</v>
      </c>
      <c r="U11" s="459">
        <f>'Эл-ты панельных ограждений - 1'!G24</f>
        <v>4.0649999999999995</v>
      </c>
      <c r="V11" s="459" t="s">
        <v>153</v>
      </c>
      <c r="W11" s="456"/>
      <c r="X11" s="457">
        <f>'Эл-ты панельных ограждений - 1'!J24</f>
        <v>1457</v>
      </c>
    </row>
    <row r="12" spans="1:227" ht="54.95" customHeight="1" x14ac:dyDescent="0.25">
      <c r="A12" s="1393"/>
      <c r="B12" s="1269"/>
      <c r="C12" s="1359"/>
      <c r="D12" s="1386" t="s">
        <v>327</v>
      </c>
      <c r="E12" s="1386"/>
      <c r="F12" s="1386"/>
      <c r="G12" s="1386"/>
      <c r="H12" s="1386"/>
      <c r="I12" s="1386"/>
      <c r="J12" s="206" t="s">
        <v>32</v>
      </c>
      <c r="K12" s="1400" t="s">
        <v>243</v>
      </c>
      <c r="L12" s="1405" t="s">
        <v>242</v>
      </c>
      <c r="M12" s="1242">
        <f>ROUND(((X9+X12+X19+X11+(X14*2))/2.5)*(1-$B$64),2)</f>
        <v>1984.4</v>
      </c>
      <c r="N12" s="1243"/>
      <c r="O12" s="669"/>
      <c r="Q12" s="1425" t="s">
        <v>22</v>
      </c>
      <c r="R12" s="1426"/>
      <c r="S12" s="413" t="str">
        <f>'Модульные ограждения'!D19</f>
        <v xml:space="preserve">40*20*2500  </v>
      </c>
      <c r="T12" s="413">
        <f>'Модульные ограждения'!E19</f>
        <v>180</v>
      </c>
      <c r="U12" s="413">
        <f>'Модульные ограждения'!F19</f>
        <v>2.4249999999999998</v>
      </c>
      <c r="V12" s="459" t="str">
        <f>'Модульные ограждения'!G20</f>
        <v>полимер</v>
      </c>
      <c r="W12" s="413">
        <f>'Модульные ограждения'!H19</f>
        <v>1</v>
      </c>
      <c r="X12" s="465">
        <f>'Модульные ограждения'!I20</f>
        <v>822</v>
      </c>
    </row>
    <row r="13" spans="1:227" ht="54.95" customHeight="1" x14ac:dyDescent="0.25">
      <c r="A13" s="1393"/>
      <c r="B13" s="1270"/>
      <c r="C13" s="1360"/>
      <c r="D13" s="1386"/>
      <c r="E13" s="1386"/>
      <c r="F13" s="1386"/>
      <c r="G13" s="1386"/>
      <c r="H13" s="1386"/>
      <c r="I13" s="1386"/>
      <c r="J13" s="207" t="s">
        <v>13</v>
      </c>
      <c r="K13" s="1401"/>
      <c r="L13" s="1406"/>
      <c r="M13" s="1238">
        <f>ROUND(((X10+X12+X13+X11+(X14*2))/2.5)*(1-$B$64),2)</f>
        <v>2466.8000000000002</v>
      </c>
      <c r="N13" s="1239"/>
      <c r="O13" s="669"/>
      <c r="Q13" s="1425" t="s">
        <v>25</v>
      </c>
      <c r="R13" s="1433"/>
      <c r="S13" s="1433"/>
      <c r="T13" s="1433"/>
      <c r="U13" s="1433"/>
      <c r="V13" s="1433"/>
      <c r="W13" s="1426"/>
      <c r="X13" s="457">
        <f>(X10+X12)*0.2</f>
        <v>734</v>
      </c>
    </row>
    <row r="14" spans="1:227" ht="9.9499999999999993" customHeight="1" x14ac:dyDescent="0.25">
      <c r="A14" s="39"/>
      <c r="B14" s="37"/>
      <c r="C14" s="37"/>
      <c r="D14" s="37"/>
      <c r="E14" s="37"/>
      <c r="F14" s="38"/>
      <c r="G14" s="39"/>
      <c r="H14" s="40"/>
      <c r="I14" s="40"/>
      <c r="J14" s="41"/>
      <c r="L14" s="41"/>
      <c r="M14" s="759"/>
      <c r="N14" s="759"/>
      <c r="O14" s="669"/>
      <c r="Q14" s="1443" t="s">
        <v>143</v>
      </c>
      <c r="R14" s="1444"/>
      <c r="S14" s="422" t="s">
        <v>37</v>
      </c>
      <c r="T14" s="460"/>
      <c r="U14" s="461">
        <f>'Эл-ты панельных ограждений - 1'!G50</f>
        <v>0.08</v>
      </c>
      <c r="V14" s="462">
        <f>'Эл-ты панельных ограждений - 1'!H50</f>
        <v>100</v>
      </c>
      <c r="W14" s="462">
        <f>'Эл-ты панельных ограждений - 1'!I50</f>
        <v>153</v>
      </c>
      <c r="X14" s="463">
        <f>'Эл-ты панельных ограждений - 1'!J50</f>
        <v>153</v>
      </c>
    </row>
    <row r="15" spans="1:227" ht="50.1" customHeight="1" x14ac:dyDescent="0.25">
      <c r="A15" s="275" t="s">
        <v>92</v>
      </c>
      <c r="B15" s="1352" t="s">
        <v>83</v>
      </c>
      <c r="C15" s="1353"/>
      <c r="D15" s="1353"/>
      <c r="E15" s="1353"/>
      <c r="F15" s="1353"/>
      <c r="G15" s="1354"/>
      <c r="H15" s="1355" t="s">
        <v>60</v>
      </c>
      <c r="I15" s="1357"/>
      <c r="J15" s="275" t="s">
        <v>61</v>
      </c>
      <c r="K15" s="1404" t="s">
        <v>99</v>
      </c>
      <c r="L15" s="1404"/>
      <c r="M15" s="1402" t="s">
        <v>469</v>
      </c>
      <c r="N15" s="1403"/>
      <c r="O15" s="669"/>
      <c r="Q15" s="1427" t="s">
        <v>26</v>
      </c>
      <c r="R15" s="1428"/>
      <c r="S15" s="413" t="s">
        <v>12</v>
      </c>
      <c r="T15" s="413"/>
      <c r="U15" s="459"/>
      <c r="V15" s="459" t="s">
        <v>153</v>
      </c>
      <c r="W15" s="464"/>
      <c r="X15" s="457">
        <f>'Эл-ты панельных ограждений - 1'!J24</f>
        <v>1457</v>
      </c>
    </row>
    <row r="16" spans="1:227" ht="99.95" customHeight="1" x14ac:dyDescent="0.25">
      <c r="A16" s="527"/>
      <c r="B16" s="1333" t="s">
        <v>629</v>
      </c>
      <c r="C16" s="1334"/>
      <c r="D16" s="1334"/>
      <c r="E16" s="1334"/>
      <c r="F16" s="1334"/>
      <c r="G16" s="1335"/>
      <c r="H16" s="1394" t="s">
        <v>455</v>
      </c>
      <c r="I16" s="1395"/>
      <c r="J16" s="507">
        <v>17.5</v>
      </c>
      <c r="K16" s="1446">
        <v>24</v>
      </c>
      <c r="L16" s="1447"/>
      <c r="M16" s="1348">
        <f>ROUND(O16*Belarus*(1-$B$64),2)</f>
        <v>4851</v>
      </c>
      <c r="N16" s="1349">
        <f>ROUND(O16*Belarus*(1-$B$64),2)</f>
        <v>4851</v>
      </c>
      <c r="O16" s="670">
        <v>4851</v>
      </c>
      <c r="Q16" s="1429"/>
      <c r="R16" s="1430"/>
      <c r="S16" s="413" t="s">
        <v>343</v>
      </c>
      <c r="T16" s="413"/>
      <c r="U16" s="459"/>
      <c r="V16" s="459" t="s">
        <v>153</v>
      </c>
      <c r="W16" s="464"/>
      <c r="X16" s="457">
        <f>'Эл-ты панельных ограждений - 1'!J28</f>
        <v>1751</v>
      </c>
    </row>
    <row r="17" spans="1:25" ht="50.1" customHeight="1" x14ac:dyDescent="0.25">
      <c r="A17" s="1412"/>
      <c r="B17" s="1408" t="s">
        <v>630</v>
      </c>
      <c r="C17" s="1409"/>
      <c r="D17" s="1409"/>
      <c r="E17" s="1414" t="s">
        <v>260</v>
      </c>
      <c r="F17" s="1414"/>
      <c r="G17" s="1414"/>
      <c r="H17" s="1417" t="s">
        <v>258</v>
      </c>
      <c r="I17" s="1418"/>
      <c r="J17" s="506">
        <v>7</v>
      </c>
      <c r="K17" s="1419">
        <v>70</v>
      </c>
      <c r="L17" s="1419"/>
      <c r="M17" s="1445">
        <f>ROUND((N18*2+N17),0)</f>
        <v>3826</v>
      </c>
      <c r="N17" s="331">
        <f>ROUND(O17*Belarus*(1-$B$64),2)</f>
        <v>1934</v>
      </c>
      <c r="O17" s="670">
        <v>1934</v>
      </c>
      <c r="Q17" s="1431"/>
      <c r="R17" s="1432"/>
      <c r="S17" s="413" t="s">
        <v>344</v>
      </c>
      <c r="T17" s="413"/>
      <c r="U17" s="459"/>
      <c r="V17" s="459" t="s">
        <v>153</v>
      </c>
      <c r="W17" s="464"/>
      <c r="X17" s="457">
        <f>'Эл-ты панельных ограждений - 1'!J33</f>
        <v>2188</v>
      </c>
      <c r="Y17" s="425"/>
    </row>
    <row r="18" spans="1:25" ht="50.1" customHeight="1" x14ac:dyDescent="0.25">
      <c r="A18" s="1413"/>
      <c r="B18" s="1410"/>
      <c r="C18" s="1411"/>
      <c r="D18" s="1411"/>
      <c r="E18" s="1414" t="s">
        <v>261</v>
      </c>
      <c r="F18" s="1414"/>
      <c r="G18" s="1414"/>
      <c r="H18" s="1417" t="s">
        <v>259</v>
      </c>
      <c r="I18" s="1418"/>
      <c r="J18" s="506">
        <v>3.24</v>
      </c>
      <c r="K18" s="1419">
        <v>140</v>
      </c>
      <c r="L18" s="1419"/>
      <c r="M18" s="1445"/>
      <c r="N18" s="331">
        <f>ROUND(O18*Belarus*(1-$B$64),2)</f>
        <v>946</v>
      </c>
      <c r="O18" s="670">
        <v>946</v>
      </c>
      <c r="Q18" s="1425" t="s">
        <v>119</v>
      </c>
      <c r="R18" s="1426"/>
      <c r="S18" s="413" t="str">
        <f>'Эл-ты панельных ограждений - 1'!B59</f>
        <v>L-кронштейн</v>
      </c>
      <c r="T18" s="413"/>
      <c r="U18" s="413"/>
      <c r="V18" s="413"/>
      <c r="W18" s="413"/>
      <c r="X18" s="465">
        <f>'Эл-ты панельных ограждений - 1'!J59</f>
        <v>72</v>
      </c>
      <c r="Y18" s="425"/>
    </row>
    <row r="19" spans="1:25" ht="50.1" customHeight="1" x14ac:dyDescent="0.25">
      <c r="A19" s="1405"/>
      <c r="B19" s="1389" t="s">
        <v>394</v>
      </c>
      <c r="C19" s="1389"/>
      <c r="D19" s="1389"/>
      <c r="E19" s="1389"/>
      <c r="F19" s="1389"/>
      <c r="G19" s="1389"/>
      <c r="H19" s="1387" t="s">
        <v>257</v>
      </c>
      <c r="I19" s="1388"/>
      <c r="J19" s="204">
        <v>32</v>
      </c>
      <c r="K19" s="1422">
        <v>52</v>
      </c>
      <c r="L19" s="1422"/>
      <c r="M19" s="1416">
        <f t="shared" ref="M19:M26" si="0">ROUND(O19*Belarus*(1-$B$64),2)</f>
        <v>635</v>
      </c>
      <c r="N19" s="1416"/>
      <c r="O19" s="670">
        <v>635</v>
      </c>
      <c r="Q19" s="1425" t="s">
        <v>24</v>
      </c>
      <c r="R19" s="1433"/>
      <c r="S19" s="1433"/>
      <c r="T19" s="1433"/>
      <c r="U19" s="1433"/>
      <c r="V19" s="1433"/>
      <c r="W19" s="1426"/>
      <c r="X19" s="465">
        <f>(X9+X12)*0.2</f>
        <v>533</v>
      </c>
      <c r="Y19" s="425"/>
    </row>
    <row r="20" spans="1:25" ht="50.1" customHeight="1" x14ac:dyDescent="0.25">
      <c r="A20" s="1406"/>
      <c r="B20" s="1389" t="s">
        <v>592</v>
      </c>
      <c r="C20" s="1389"/>
      <c r="D20" s="1389"/>
      <c r="E20" s="1389"/>
      <c r="F20" s="1389"/>
      <c r="G20" s="1389"/>
      <c r="H20" s="1387" t="s">
        <v>257</v>
      </c>
      <c r="I20" s="1388"/>
      <c r="J20" s="204">
        <v>32</v>
      </c>
      <c r="K20" s="1422">
        <v>52</v>
      </c>
      <c r="L20" s="1422"/>
      <c r="M20" s="1416">
        <f t="shared" ref="M20" si="1">ROUND(O20*Belarus*(1-$B$64),2)</f>
        <v>769</v>
      </c>
      <c r="N20" s="1416"/>
      <c r="O20" s="670">
        <v>769</v>
      </c>
      <c r="Q20" s="474"/>
      <c r="R20" s="474"/>
      <c r="S20" s="474"/>
      <c r="T20" s="474"/>
      <c r="U20" s="474"/>
      <c r="V20" s="474"/>
      <c r="W20" s="474"/>
      <c r="X20" s="791"/>
      <c r="Y20" s="425"/>
    </row>
    <row r="21" spans="1:25" ht="50.1" customHeight="1" x14ac:dyDescent="0.4">
      <c r="A21" s="508"/>
      <c r="B21" s="1389" t="s">
        <v>464</v>
      </c>
      <c r="C21" s="1389"/>
      <c r="D21" s="1389"/>
      <c r="E21" s="1389"/>
      <c r="F21" s="1389"/>
      <c r="G21" s="1389"/>
      <c r="H21" s="1387" t="s">
        <v>515</v>
      </c>
      <c r="I21" s="1388"/>
      <c r="J21" s="204">
        <v>23</v>
      </c>
      <c r="K21" s="1423">
        <v>30</v>
      </c>
      <c r="L21" s="1424"/>
      <c r="M21" s="1416">
        <f t="shared" si="0"/>
        <v>1466</v>
      </c>
      <c r="N21" s="1416"/>
      <c r="O21" s="670">
        <v>1466</v>
      </c>
      <c r="Q21" s="572"/>
      <c r="R21" s="330"/>
      <c r="S21" s="330"/>
      <c r="T21" s="330"/>
      <c r="U21" s="330"/>
      <c r="Y21" s="425"/>
    </row>
    <row r="22" spans="1:25" ht="50.1" customHeight="1" x14ac:dyDescent="0.4">
      <c r="A22" s="475"/>
      <c r="B22" s="1389" t="s">
        <v>370</v>
      </c>
      <c r="C22" s="1389"/>
      <c r="D22" s="1389"/>
      <c r="E22" s="1389"/>
      <c r="F22" s="1389"/>
      <c r="G22" s="1389"/>
      <c r="H22" s="1387" t="s">
        <v>371</v>
      </c>
      <c r="I22" s="1388"/>
      <c r="J22" s="204">
        <v>1.36</v>
      </c>
      <c r="K22" s="1423">
        <v>200</v>
      </c>
      <c r="L22" s="1424"/>
      <c r="M22" s="1416">
        <f t="shared" si="0"/>
        <v>520</v>
      </c>
      <c r="N22" s="1416"/>
      <c r="O22" s="670">
        <v>520</v>
      </c>
      <c r="Q22" s="106"/>
      <c r="R22" s="573"/>
      <c r="S22" s="330"/>
      <c r="T22" s="330"/>
      <c r="U22" s="330"/>
      <c r="Y22" s="425"/>
    </row>
    <row r="23" spans="1:25" ht="50.1" customHeight="1" x14ac:dyDescent="0.4">
      <c r="A23" s="205"/>
      <c r="B23" s="1415" t="s">
        <v>395</v>
      </c>
      <c r="C23" s="1415"/>
      <c r="D23" s="1415"/>
      <c r="E23" s="1415"/>
      <c r="F23" s="1415"/>
      <c r="G23" s="1415"/>
      <c r="H23" s="1420" t="s">
        <v>37</v>
      </c>
      <c r="I23" s="1421"/>
      <c r="J23" s="204" t="s">
        <v>37</v>
      </c>
      <c r="K23" s="1422" t="s">
        <v>37</v>
      </c>
      <c r="L23" s="1422"/>
      <c r="M23" s="1416">
        <f t="shared" si="0"/>
        <v>97</v>
      </c>
      <c r="N23" s="1416"/>
      <c r="O23" s="670">
        <v>97</v>
      </c>
      <c r="Q23" s="106"/>
      <c r="R23" s="330"/>
      <c r="S23" s="330"/>
      <c r="T23" s="330"/>
      <c r="U23" s="330"/>
      <c r="Y23" s="425"/>
    </row>
    <row r="24" spans="1:25" ht="99.95" customHeight="1" x14ac:dyDescent="0.4">
      <c r="A24" s="1327"/>
      <c r="B24" s="1328"/>
      <c r="C24" s="1329"/>
      <c r="D24" s="1333" t="s">
        <v>520</v>
      </c>
      <c r="E24" s="1334"/>
      <c r="F24" s="1334"/>
      <c r="G24" s="1335"/>
      <c r="H24" s="1420" t="s">
        <v>518</v>
      </c>
      <c r="I24" s="1421"/>
      <c r="J24" s="1437" t="s">
        <v>522</v>
      </c>
      <c r="K24" s="1438"/>
      <c r="L24" s="1439"/>
      <c r="M24" s="1435">
        <f t="shared" si="0"/>
        <v>16212</v>
      </c>
      <c r="N24" s="1436"/>
      <c r="O24" s="670">
        <v>16212</v>
      </c>
      <c r="Q24" s="330"/>
      <c r="R24" s="330"/>
      <c r="S24" s="330"/>
      <c r="T24" s="330"/>
      <c r="U24" s="330"/>
      <c r="Y24" s="425"/>
    </row>
    <row r="25" spans="1:25" ht="99.95" customHeight="1" x14ac:dyDescent="0.4">
      <c r="A25" s="1330"/>
      <c r="B25" s="1331"/>
      <c r="C25" s="1332"/>
      <c r="D25" s="1333" t="s">
        <v>521</v>
      </c>
      <c r="E25" s="1334"/>
      <c r="F25" s="1334"/>
      <c r="G25" s="1335"/>
      <c r="H25" s="1420" t="s">
        <v>519</v>
      </c>
      <c r="I25" s="1421"/>
      <c r="J25" s="1440"/>
      <c r="K25" s="1441"/>
      <c r="L25" s="1442"/>
      <c r="M25" s="1435">
        <f t="shared" si="0"/>
        <v>27123</v>
      </c>
      <c r="N25" s="1436"/>
      <c r="O25" s="670">
        <v>27123</v>
      </c>
      <c r="Q25" s="330"/>
      <c r="R25" s="330"/>
      <c r="S25" s="330"/>
      <c r="T25" s="330"/>
      <c r="U25" s="330"/>
      <c r="Y25" s="425"/>
    </row>
    <row r="26" spans="1:25" ht="110.1" customHeight="1" x14ac:dyDescent="0.4">
      <c r="A26" s="1326"/>
      <c r="B26" s="1326"/>
      <c r="C26" s="1326"/>
      <c r="D26" s="1326" t="s">
        <v>485</v>
      </c>
      <c r="E26" s="1326"/>
      <c r="F26" s="1326"/>
      <c r="G26" s="1326"/>
      <c r="H26" s="1325" t="s">
        <v>486</v>
      </c>
      <c r="I26" s="1325"/>
      <c r="J26" s="1325"/>
      <c r="K26" s="1336" t="s">
        <v>491</v>
      </c>
      <c r="L26" s="1336"/>
      <c r="M26" s="1434">
        <f t="shared" si="0"/>
        <v>1775</v>
      </c>
      <c r="N26" s="1434">
        <f>ROUND(O26*Belarus*(1-$B$64),2)</f>
        <v>1775</v>
      </c>
      <c r="O26" s="670">
        <v>1775</v>
      </c>
      <c r="Q26" s="330"/>
      <c r="R26" s="330"/>
      <c r="S26" s="330"/>
      <c r="T26" s="330"/>
      <c r="U26" s="330"/>
      <c r="Y26" s="425"/>
    </row>
    <row r="27" spans="1:25" ht="9.9499999999999993" customHeight="1" x14ac:dyDescent="0.4">
      <c r="A27" s="56"/>
      <c r="B27" s="55"/>
      <c r="C27" s="59"/>
      <c r="D27" s="59"/>
      <c r="E27" s="59"/>
      <c r="F27" s="59"/>
      <c r="G27" s="59"/>
      <c r="H27" s="60"/>
      <c r="I27" s="60"/>
      <c r="J27" s="38"/>
      <c r="K27" s="39"/>
      <c r="L27" s="40"/>
      <c r="M27" s="61"/>
      <c r="N27" s="43"/>
      <c r="Q27" s="330"/>
      <c r="R27" s="330"/>
      <c r="Y27" s="425"/>
    </row>
    <row r="28" spans="1:25" ht="50.1" customHeight="1" x14ac:dyDescent="0.4">
      <c r="A28" s="1322" t="s">
        <v>399</v>
      </c>
      <c r="B28" s="1322"/>
      <c r="C28" s="1322"/>
      <c r="D28" s="1322"/>
      <c r="E28" s="1322"/>
      <c r="F28" s="1322"/>
      <c r="G28" s="1322"/>
      <c r="H28" s="1322"/>
      <c r="I28" s="1322"/>
      <c r="J28" s="1322"/>
      <c r="K28" s="1322"/>
      <c r="L28" s="1322"/>
      <c r="M28" s="1322"/>
      <c r="N28" s="1322"/>
      <c r="P28" s="671"/>
      <c r="Q28" s="330"/>
      <c r="R28" s="330"/>
      <c r="Y28" s="425"/>
    </row>
    <row r="29" spans="1:25" ht="24.95" customHeight="1" x14ac:dyDescent="0.25">
      <c r="A29" s="22" t="s">
        <v>160</v>
      </c>
      <c r="B29" s="716"/>
      <c r="C29" s="716"/>
      <c r="D29" s="716"/>
      <c r="E29" s="716"/>
      <c r="F29" s="716"/>
      <c r="G29" s="1346" t="s">
        <v>514</v>
      </c>
      <c r="H29" s="1346"/>
      <c r="I29" s="1346"/>
      <c r="J29" s="1346"/>
      <c r="K29" s="1346"/>
      <c r="L29" s="1346"/>
      <c r="M29" s="1346"/>
      <c r="N29" s="1346"/>
      <c r="P29" s="671"/>
      <c r="Y29" s="425"/>
    </row>
    <row r="30" spans="1:25" ht="24.95" customHeight="1" x14ac:dyDescent="0.25">
      <c r="A30" s="19" t="s">
        <v>328</v>
      </c>
      <c r="B30" s="716"/>
      <c r="C30" s="716"/>
      <c r="D30" s="329"/>
      <c r="E30" s="329"/>
      <c r="F30" s="57"/>
      <c r="G30" s="1346"/>
      <c r="H30" s="1346"/>
      <c r="I30" s="1346"/>
      <c r="J30" s="1346"/>
      <c r="K30" s="1346"/>
      <c r="L30" s="1346"/>
      <c r="M30" s="1346"/>
      <c r="N30" s="1346"/>
      <c r="O30" s="714"/>
      <c r="P30" s="714"/>
      <c r="Y30" s="425"/>
    </row>
    <row r="31" spans="1:25" ht="24.95" customHeight="1" x14ac:dyDescent="0.25">
      <c r="A31" s="19" t="s">
        <v>331</v>
      </c>
      <c r="B31" s="325"/>
      <c r="C31" s="325"/>
      <c r="D31" s="329"/>
      <c r="E31" s="329"/>
      <c r="F31" s="718"/>
      <c r="G31" s="1346"/>
      <c r="H31" s="1346"/>
      <c r="I31" s="1346"/>
      <c r="J31" s="1346"/>
      <c r="K31" s="1346"/>
      <c r="L31" s="1346"/>
      <c r="M31" s="1346"/>
      <c r="N31" s="1346"/>
      <c r="O31" s="714"/>
      <c r="P31" s="714"/>
      <c r="Y31" s="425"/>
    </row>
    <row r="32" spans="1:25" ht="24.95" customHeight="1" x14ac:dyDescent="0.25">
      <c r="A32" s="57"/>
      <c r="B32" s="57"/>
      <c r="C32" s="57"/>
      <c r="D32" s="329"/>
      <c r="E32" s="329"/>
      <c r="F32" s="719"/>
      <c r="G32" s="1346" t="s">
        <v>474</v>
      </c>
      <c r="H32" s="1346"/>
      <c r="I32" s="1346"/>
      <c r="J32" s="1346"/>
      <c r="K32" s="1346"/>
      <c r="L32" s="57"/>
      <c r="M32" s="717"/>
      <c r="N32" s="717"/>
      <c r="O32" s="714"/>
      <c r="P32" s="714"/>
      <c r="Y32" s="425"/>
    </row>
    <row r="33" spans="1:26" ht="24.95" customHeight="1" x14ac:dyDescent="0.25">
      <c r="A33" s="57"/>
      <c r="B33" s="57"/>
      <c r="C33" s="57"/>
      <c r="D33" s="329"/>
      <c r="E33" s="329"/>
      <c r="F33" s="718"/>
      <c r="G33" s="19" t="s">
        <v>512</v>
      </c>
      <c r="H33" s="23"/>
      <c r="I33" s="23"/>
      <c r="J33" s="23"/>
      <c r="K33" s="20"/>
      <c r="L33" s="57"/>
      <c r="M33" s="717"/>
      <c r="N33" s="717"/>
      <c r="O33" s="714"/>
      <c r="P33" s="714"/>
      <c r="Y33" s="425"/>
    </row>
    <row r="34" spans="1:26" ht="24.95" customHeight="1" x14ac:dyDescent="0.25">
      <c r="A34" s="57"/>
      <c r="B34" s="57"/>
      <c r="C34" s="57"/>
      <c r="D34" s="329"/>
      <c r="E34" s="329"/>
      <c r="F34" s="719"/>
      <c r="G34" s="19" t="s">
        <v>548</v>
      </c>
      <c r="H34" s="23"/>
      <c r="I34" s="23"/>
      <c r="J34" s="23"/>
      <c r="K34" s="23"/>
      <c r="L34" s="57"/>
      <c r="M34" s="717"/>
      <c r="N34" s="717"/>
      <c r="O34" s="714"/>
      <c r="P34" s="714"/>
      <c r="Q34" s="23"/>
      <c r="R34" s="23"/>
      <c r="S34" s="23"/>
      <c r="T34" s="23"/>
      <c r="Y34" s="425"/>
    </row>
    <row r="35" spans="1:26" ht="24.95" customHeight="1" x14ac:dyDescent="0.25">
      <c r="A35" s="329"/>
      <c r="B35" s="329"/>
      <c r="C35" s="329"/>
      <c r="D35" s="329"/>
      <c r="E35" s="329"/>
      <c r="F35" s="329"/>
      <c r="G35" s="329"/>
      <c r="H35" s="329"/>
      <c r="I35" s="718"/>
      <c r="J35" s="718"/>
      <c r="K35" s="718"/>
      <c r="L35" s="56"/>
      <c r="M35" s="720"/>
      <c r="N35" s="720"/>
      <c r="O35" s="715"/>
      <c r="P35" s="671"/>
      <c r="Q35" s="23"/>
      <c r="R35" s="23"/>
      <c r="S35" s="23"/>
      <c r="T35" s="23"/>
      <c r="Y35" s="425"/>
    </row>
    <row r="36" spans="1:26" ht="24.95" customHeight="1" x14ac:dyDescent="0.25">
      <c r="Q36" s="23"/>
      <c r="R36" s="23"/>
      <c r="S36" s="23"/>
      <c r="T36" s="23"/>
      <c r="Y36" s="425"/>
    </row>
    <row r="37" spans="1:26" ht="24.95" customHeight="1" x14ac:dyDescent="0.25">
      <c r="A37" s="1324"/>
      <c r="B37" s="1324"/>
      <c r="C37" s="1324"/>
      <c r="D37" s="1324"/>
      <c r="E37" s="1324"/>
      <c r="F37" s="1324"/>
      <c r="G37" s="1324"/>
      <c r="H37" s="1324"/>
      <c r="I37" s="1324"/>
      <c r="J37" s="1323"/>
      <c r="K37" s="1323"/>
      <c r="L37" s="1323"/>
      <c r="M37" s="1323"/>
      <c r="N37" s="1323"/>
      <c r="P37" s="474"/>
      <c r="Y37" s="425"/>
    </row>
    <row r="38" spans="1:26" ht="24.95" customHeight="1" x14ac:dyDescent="0.25">
      <c r="A38" s="1323"/>
      <c r="B38" s="1323"/>
      <c r="C38" s="1323"/>
      <c r="D38" s="1323"/>
      <c r="E38" s="1323"/>
      <c r="F38" s="1323"/>
      <c r="G38" s="1323"/>
      <c r="H38" s="1323"/>
      <c r="I38" s="1323"/>
      <c r="J38" s="1323"/>
      <c r="K38" s="1323"/>
      <c r="L38" s="1323"/>
      <c r="M38" s="1323"/>
      <c r="N38" s="1323"/>
      <c r="P38" s="672"/>
      <c r="Y38" s="425"/>
    </row>
    <row r="39" spans="1:26" ht="24.95" customHeight="1" x14ac:dyDescent="0.25">
      <c r="A39" s="1324"/>
      <c r="B39" s="1324"/>
      <c r="C39" s="1324"/>
      <c r="D39" s="1324"/>
      <c r="E39" s="677"/>
      <c r="F39" s="677"/>
      <c r="G39" s="677"/>
      <c r="H39" s="677"/>
      <c r="I39" s="677"/>
      <c r="J39" s="649"/>
      <c r="K39" s="649"/>
      <c r="L39" s="649"/>
      <c r="M39" s="650"/>
      <c r="N39" s="650"/>
      <c r="P39" s="673"/>
      <c r="Y39" s="425"/>
    </row>
    <row r="40" spans="1:26" ht="9.9499999999999993" customHeight="1" x14ac:dyDescent="0.25">
      <c r="A40" s="662"/>
      <c r="B40" s="662"/>
      <c r="C40" s="662"/>
      <c r="D40" s="662"/>
      <c r="E40" s="677"/>
      <c r="F40" s="677"/>
      <c r="G40" s="677"/>
      <c r="H40" s="677"/>
      <c r="I40" s="677"/>
      <c r="J40" s="649"/>
      <c r="K40" s="649"/>
      <c r="L40" s="649"/>
      <c r="M40" s="650"/>
      <c r="N40" s="650"/>
      <c r="P40" s="673"/>
      <c r="Y40" s="425"/>
    </row>
    <row r="41" spans="1:26" ht="24.95" customHeight="1" x14ac:dyDescent="0.25">
      <c r="B41" s="583"/>
      <c r="C41" s="583"/>
      <c r="D41" s="583"/>
      <c r="E41" s="583"/>
      <c r="F41" s="651"/>
      <c r="O41" s="583"/>
    </row>
    <row r="42" spans="1:26" ht="24.95" customHeight="1" x14ac:dyDescent="0.25">
      <c r="B42" s="329"/>
      <c r="C42" s="329"/>
      <c r="D42" s="329"/>
      <c r="E42" s="329"/>
      <c r="F42" s="651"/>
      <c r="O42" s="583"/>
    </row>
    <row r="43" spans="1:26" ht="24.95" customHeight="1" x14ac:dyDescent="0.25">
      <c r="B43" s="19"/>
      <c r="C43" s="19"/>
      <c r="D43" s="19"/>
      <c r="E43" s="503"/>
      <c r="F43" s="651"/>
      <c r="O43" s="583"/>
      <c r="Y43" s="425"/>
      <c r="Z43" s="425"/>
    </row>
    <row r="44" spans="1:26" ht="24.95" customHeight="1" x14ac:dyDescent="0.25">
      <c r="A44" s="22"/>
      <c r="B44" s="19"/>
      <c r="C44" s="19"/>
      <c r="D44" s="19"/>
      <c r="E44" s="503"/>
      <c r="F44" s="651"/>
      <c r="L44" s="654"/>
      <c r="M44" s="654"/>
      <c r="N44" s="654"/>
      <c r="O44" s="583"/>
      <c r="Y44" s="425"/>
      <c r="Z44" s="425"/>
    </row>
    <row r="45" spans="1:26" ht="24.95" customHeight="1" x14ac:dyDescent="0.25">
      <c r="B45" s="583"/>
      <c r="C45" s="583"/>
      <c r="D45" s="583"/>
      <c r="E45" s="583"/>
      <c r="F45" s="651"/>
      <c r="L45" s="654"/>
      <c r="M45" s="654"/>
      <c r="N45" s="654"/>
      <c r="O45" s="583"/>
      <c r="Y45" s="425"/>
      <c r="Z45" s="425"/>
    </row>
    <row r="46" spans="1:26" ht="24.95" customHeight="1" x14ac:dyDescent="0.25">
      <c r="F46" s="23"/>
      <c r="L46" s="23"/>
      <c r="M46" s="23"/>
      <c r="N46" s="23"/>
      <c r="O46" s="583"/>
      <c r="Y46" s="425"/>
      <c r="Z46" s="425"/>
    </row>
    <row r="47" spans="1:26" ht="24.95" customHeight="1" x14ac:dyDescent="0.25">
      <c r="F47" s="23"/>
      <c r="G47" s="23"/>
      <c r="H47" s="23"/>
      <c r="I47" s="23"/>
      <c r="J47" s="23"/>
      <c r="K47" s="23"/>
      <c r="L47" s="23"/>
      <c r="M47" s="23"/>
      <c r="N47" s="23"/>
      <c r="O47" s="583"/>
      <c r="Y47" s="425"/>
      <c r="Z47" s="425"/>
    </row>
    <row r="48" spans="1:26" ht="24.95" customHeight="1" x14ac:dyDescent="0.25">
      <c r="F48" s="656"/>
      <c r="G48" s="649"/>
      <c r="H48" s="653"/>
      <c r="I48" s="655"/>
      <c r="J48" s="655"/>
      <c r="K48" s="654"/>
      <c r="L48" s="654"/>
      <c r="M48" s="654"/>
      <c r="N48" s="654"/>
      <c r="O48" s="583"/>
      <c r="Y48" s="425"/>
      <c r="Z48" s="425"/>
    </row>
    <row r="49" spans="1:25" ht="24.95" customHeight="1" x14ac:dyDescent="0.25">
      <c r="F49" s="656"/>
      <c r="G49" s="652"/>
      <c r="H49" s="653"/>
      <c r="I49" s="654"/>
      <c r="J49" s="654"/>
      <c r="K49" s="654"/>
      <c r="L49" s="654"/>
      <c r="M49" s="654"/>
      <c r="N49" s="654"/>
      <c r="O49" s="583"/>
      <c r="Y49" s="425"/>
    </row>
    <row r="50" spans="1:25" ht="21.95" customHeight="1" x14ac:dyDescent="0.25">
      <c r="F50" s="656"/>
      <c r="G50" s="649"/>
      <c r="H50" s="653"/>
      <c r="I50" s="654"/>
      <c r="J50" s="654"/>
      <c r="K50" s="654"/>
      <c r="L50" s="654"/>
      <c r="M50" s="654"/>
      <c r="N50" s="654"/>
      <c r="O50" s="583"/>
    </row>
    <row r="51" spans="1:25" ht="21.95" customHeight="1" x14ac:dyDescent="0.25">
      <c r="E51" s="503"/>
      <c r="F51" s="656"/>
      <c r="G51" s="652"/>
      <c r="H51" s="653"/>
      <c r="I51" s="654"/>
      <c r="J51" s="654"/>
      <c r="K51" s="654"/>
      <c r="L51" s="654"/>
      <c r="M51" s="654"/>
      <c r="N51" s="654"/>
      <c r="O51" s="583"/>
    </row>
    <row r="52" spans="1:25" ht="21.95" customHeight="1" x14ac:dyDescent="0.25">
      <c r="A52" s="19"/>
      <c r="B52" s="19"/>
      <c r="C52" s="19"/>
      <c r="D52" s="19"/>
      <c r="E52" s="503"/>
      <c r="F52" s="656"/>
      <c r="G52" s="649"/>
      <c r="H52" s="653"/>
      <c r="I52" s="655"/>
      <c r="J52" s="655"/>
      <c r="K52" s="654"/>
      <c r="L52" s="654"/>
      <c r="M52" s="654"/>
      <c r="N52" s="654"/>
      <c r="O52" s="583"/>
    </row>
    <row r="53" spans="1:25" ht="24.95" customHeight="1" x14ac:dyDescent="0.25">
      <c r="E53" s="20"/>
      <c r="F53" s="650"/>
      <c r="G53" s="583"/>
      <c r="H53" s="23"/>
      <c r="I53" s="23"/>
      <c r="J53" s="23"/>
      <c r="K53" s="23"/>
      <c r="L53" s="23"/>
      <c r="M53" s="23"/>
      <c r="N53" s="23"/>
      <c r="O53" s="583"/>
      <c r="P53" s="23"/>
    </row>
    <row r="54" spans="1:25" ht="21.95" customHeight="1" x14ac:dyDescent="0.25">
      <c r="E54" s="23"/>
      <c r="F54" s="23"/>
      <c r="G54" s="23"/>
      <c r="H54" s="23"/>
      <c r="I54" s="23"/>
      <c r="J54" s="23"/>
      <c r="K54" s="23"/>
      <c r="L54" s="23"/>
      <c r="O54" s="583"/>
      <c r="P54" s="23"/>
    </row>
    <row r="55" spans="1:25" ht="21.95" customHeight="1" x14ac:dyDescent="0.25">
      <c r="F55" s="23"/>
      <c r="G55" s="23"/>
      <c r="H55" s="44"/>
      <c r="O55" s="583"/>
      <c r="P55" s="23"/>
    </row>
    <row r="56" spans="1:25" ht="21.95" customHeight="1" x14ac:dyDescent="0.25">
      <c r="H56" s="23"/>
      <c r="O56" s="583"/>
    </row>
    <row r="57" spans="1:25" ht="21.95" customHeight="1" x14ac:dyDescent="0.25">
      <c r="H57" s="23"/>
      <c r="O57" s="583"/>
    </row>
    <row r="58" spans="1:25" ht="21.95" customHeight="1" x14ac:dyDescent="0.25">
      <c r="H58" s="42"/>
      <c r="O58" s="583"/>
    </row>
    <row r="59" spans="1:25" ht="21.95" customHeight="1" x14ac:dyDescent="0.35">
      <c r="F59" s="45"/>
      <c r="G59" s="45"/>
      <c r="H59" s="45"/>
      <c r="O59" s="583"/>
    </row>
    <row r="60" spans="1:25" ht="21.95" customHeight="1" x14ac:dyDescent="0.35">
      <c r="F60" s="45"/>
      <c r="G60" s="45"/>
      <c r="H60" s="45"/>
      <c r="O60" s="674"/>
    </row>
    <row r="61" spans="1:25" ht="21.95" customHeight="1" x14ac:dyDescent="0.35">
      <c r="A61" s="43"/>
      <c r="B61" s="43"/>
      <c r="C61" s="43"/>
      <c r="D61" s="43"/>
      <c r="E61" s="43"/>
      <c r="F61" s="43"/>
      <c r="G61" s="43"/>
      <c r="H61" s="43"/>
      <c r="O61" s="674"/>
    </row>
    <row r="62" spans="1:25" ht="21.95" customHeight="1" x14ac:dyDescent="0.35">
      <c r="A62" s="22"/>
      <c r="B62" s="43"/>
      <c r="C62" s="43"/>
      <c r="D62" s="43"/>
      <c r="E62" s="43"/>
      <c r="G62" s="54"/>
      <c r="H62" s="54"/>
      <c r="I62" s="54"/>
      <c r="J62" s="43"/>
      <c r="K62" s="43"/>
      <c r="L62" s="43"/>
      <c r="M62" s="43"/>
      <c r="N62" s="43"/>
      <c r="O62" s="674"/>
    </row>
    <row r="63" spans="1:25" ht="21.95" customHeight="1" x14ac:dyDescent="0.25">
      <c r="A63" s="1337" t="s">
        <v>47</v>
      </c>
      <c r="B63" s="191" t="s">
        <v>76</v>
      </c>
      <c r="C63" s="1339"/>
      <c r="D63" s="1340"/>
      <c r="E63" s="1340"/>
      <c r="F63" s="1340"/>
      <c r="G63" s="1339" t="s">
        <v>154</v>
      </c>
      <c r="H63" s="1340"/>
      <c r="I63" s="1347"/>
      <c r="J63" s="1339"/>
      <c r="K63" s="1340"/>
      <c r="L63" s="1347"/>
      <c r="M63" s="1344" t="s">
        <v>88</v>
      </c>
      <c r="N63" s="1345"/>
      <c r="O63" s="674"/>
    </row>
    <row r="64" spans="1:25" ht="21.95" customHeight="1" x14ac:dyDescent="0.25">
      <c r="A64" s="1338"/>
      <c r="B64" s="193">
        <v>0</v>
      </c>
      <c r="C64" s="1341"/>
      <c r="D64" s="1342"/>
      <c r="E64" s="1342"/>
      <c r="F64" s="1343"/>
      <c r="G64" s="1341">
        <v>0</v>
      </c>
      <c r="H64" s="1342"/>
      <c r="I64" s="1343"/>
      <c r="J64" s="1341"/>
      <c r="K64" s="1342"/>
      <c r="L64" s="1343"/>
      <c r="M64" s="1341">
        <v>0</v>
      </c>
      <c r="N64" s="1343"/>
      <c r="O64" s="675"/>
    </row>
    <row r="65" spans="15:16" ht="21.95" customHeight="1" x14ac:dyDescent="0.25">
      <c r="O65" s="675"/>
    </row>
    <row r="66" spans="15:16" ht="21.95" customHeight="1" x14ac:dyDescent="0.25"/>
    <row r="67" spans="15:16" ht="21.95" customHeight="1" x14ac:dyDescent="0.25"/>
    <row r="68" spans="15:16" ht="21.95" customHeight="1" x14ac:dyDescent="0.25"/>
    <row r="69" spans="15:16" ht="44.1" customHeight="1" x14ac:dyDescent="0.25"/>
    <row r="70" spans="15:16" ht="44.1" customHeight="1" x14ac:dyDescent="0.25">
      <c r="P70" s="58"/>
    </row>
    <row r="71" spans="15:16" ht="44.1" customHeight="1" x14ac:dyDescent="0.25">
      <c r="P71" s="58"/>
    </row>
    <row r="72" spans="15:16" ht="21.95" customHeight="1" x14ac:dyDescent="0.25">
      <c r="P72" s="58"/>
    </row>
    <row r="73" spans="15:16" ht="21.95" customHeight="1" x14ac:dyDescent="0.25">
      <c r="P73" s="58"/>
    </row>
    <row r="74" spans="15:16" ht="21.95" customHeight="1" x14ac:dyDescent="0.25">
      <c r="P74" s="675"/>
    </row>
    <row r="75" spans="15:16" ht="21" x14ac:dyDescent="0.25">
      <c r="P75" s="675"/>
    </row>
    <row r="76" spans="15:16" ht="18.75" customHeight="1" x14ac:dyDescent="0.25">
      <c r="P76" s="675"/>
    </row>
    <row r="77" spans="15:16" ht="60" customHeight="1" x14ac:dyDescent="0.25"/>
    <row r="78" spans="15:16" ht="24.95" customHeight="1" x14ac:dyDescent="0.25"/>
    <row r="79" spans="15:16" ht="57" customHeight="1" x14ac:dyDescent="0.25">
      <c r="P79" s="676"/>
    </row>
    <row r="80" spans="15:16" ht="46.5" customHeight="1" x14ac:dyDescent="0.25">
      <c r="P80" s="676"/>
    </row>
    <row r="81" spans="1:14" ht="20.25" customHeight="1" x14ac:dyDescent="0.25"/>
    <row r="89" spans="1:14" ht="15.75" x14ac:dyDescent="0.25">
      <c r="A89" s="192"/>
      <c r="B89" s="192"/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</row>
    <row r="90" spans="1:14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</row>
  </sheetData>
  <mergeCells count="110">
    <mergeCell ref="Q10:R10"/>
    <mergeCell ref="Q5:R5"/>
    <mergeCell ref="Q15:R17"/>
    <mergeCell ref="G29:N31"/>
    <mergeCell ref="Q19:W19"/>
    <mergeCell ref="M26:N26"/>
    <mergeCell ref="M24:N24"/>
    <mergeCell ref="M25:N25"/>
    <mergeCell ref="H24:I24"/>
    <mergeCell ref="H25:I25"/>
    <mergeCell ref="J24:L25"/>
    <mergeCell ref="Q18:R18"/>
    <mergeCell ref="Q6:R6"/>
    <mergeCell ref="Q7:R7"/>
    <mergeCell ref="Q8:R9"/>
    <mergeCell ref="Q11:R11"/>
    <mergeCell ref="Q12:R12"/>
    <mergeCell ref="Q13:W13"/>
    <mergeCell ref="Q14:R14"/>
    <mergeCell ref="M19:N19"/>
    <mergeCell ref="M17:M18"/>
    <mergeCell ref="M23:N23"/>
    <mergeCell ref="K16:L16"/>
    <mergeCell ref="K20:L20"/>
    <mergeCell ref="B17:D18"/>
    <mergeCell ref="B22:G22"/>
    <mergeCell ref="B21:G21"/>
    <mergeCell ref="A17:A18"/>
    <mergeCell ref="E17:G17"/>
    <mergeCell ref="E18:G18"/>
    <mergeCell ref="B23:G23"/>
    <mergeCell ref="A19:A20"/>
    <mergeCell ref="M20:N20"/>
    <mergeCell ref="M22:N22"/>
    <mergeCell ref="M21:N21"/>
    <mergeCell ref="H17:I17"/>
    <mergeCell ref="K17:L17"/>
    <mergeCell ref="B19:G19"/>
    <mergeCell ref="H23:I23"/>
    <mergeCell ref="K19:L19"/>
    <mergeCell ref="K23:L23"/>
    <mergeCell ref="H19:I19"/>
    <mergeCell ref="H21:I21"/>
    <mergeCell ref="H18:I18"/>
    <mergeCell ref="K21:L21"/>
    <mergeCell ref="K18:L18"/>
    <mergeCell ref="H22:I22"/>
    <mergeCell ref="K22:L22"/>
    <mergeCell ref="H20:I20"/>
    <mergeCell ref="B20:G20"/>
    <mergeCell ref="A3:A4"/>
    <mergeCell ref="A5:A7"/>
    <mergeCell ref="A10:A11"/>
    <mergeCell ref="A12:A13"/>
    <mergeCell ref="B16:G16"/>
    <mergeCell ref="H16:I16"/>
    <mergeCell ref="K3:N3"/>
    <mergeCell ref="K4:N4"/>
    <mergeCell ref="I3:I4"/>
    <mergeCell ref="K5:N5"/>
    <mergeCell ref="K6:N6"/>
    <mergeCell ref="K12:K13"/>
    <mergeCell ref="M15:N15"/>
    <mergeCell ref="K15:L15"/>
    <mergeCell ref="M13:N13"/>
    <mergeCell ref="K10:K11"/>
    <mergeCell ref="M9:N9"/>
    <mergeCell ref="L12:L13"/>
    <mergeCell ref="L10:L11"/>
    <mergeCell ref="K7:N7"/>
    <mergeCell ref="M10:N10"/>
    <mergeCell ref="M11:N11"/>
    <mergeCell ref="M12:N12"/>
    <mergeCell ref="M16:N16"/>
    <mergeCell ref="E1:J2"/>
    <mergeCell ref="B15:G15"/>
    <mergeCell ref="D9:I9"/>
    <mergeCell ref="B9:C9"/>
    <mergeCell ref="B10:C13"/>
    <mergeCell ref="B5:C7"/>
    <mergeCell ref="B3:C4"/>
    <mergeCell ref="H3:H4"/>
    <mergeCell ref="D5:G7"/>
    <mergeCell ref="J3:J4"/>
    <mergeCell ref="D3:G4"/>
    <mergeCell ref="D12:I13"/>
    <mergeCell ref="H15:I15"/>
    <mergeCell ref="D10:I11"/>
    <mergeCell ref="A63:A64"/>
    <mergeCell ref="C63:F63"/>
    <mergeCell ref="C64:F64"/>
    <mergeCell ref="M63:N63"/>
    <mergeCell ref="G32:K32"/>
    <mergeCell ref="G63:I63"/>
    <mergeCell ref="J63:L63"/>
    <mergeCell ref="J64:L64"/>
    <mergeCell ref="M64:N64"/>
    <mergeCell ref="G64:I64"/>
    <mergeCell ref="A37:I37"/>
    <mergeCell ref="A28:N28"/>
    <mergeCell ref="A38:I38"/>
    <mergeCell ref="J37:N38"/>
    <mergeCell ref="A39:D39"/>
    <mergeCell ref="H26:J26"/>
    <mergeCell ref="D26:G26"/>
    <mergeCell ref="A26:C26"/>
    <mergeCell ref="A24:C25"/>
    <mergeCell ref="D24:G24"/>
    <mergeCell ref="D25:G25"/>
    <mergeCell ref="K26:L26"/>
  </mergeCells>
  <phoneticPr fontId="24" type="noConversion"/>
  <printOptions horizontalCentered="1"/>
  <pageMargins left="0.15748031496062992" right="0" top="0" bottom="0" header="3.937007874015748E-2" footer="0.11811023622047245"/>
  <pageSetup paperSize="9" scale="36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7">
    <tabColor rgb="FFC00000"/>
    <pageSetUpPr fitToPage="1"/>
  </sheetPr>
  <dimension ref="A1:AG53"/>
  <sheetViews>
    <sheetView showGridLines="0" zoomScale="55" zoomScaleNormal="55" zoomScaleSheetLayoutView="40" zoomScalePageLayoutView="40" workbookViewId="0">
      <selection activeCell="B1" sqref="B1"/>
    </sheetView>
  </sheetViews>
  <sheetFormatPr defaultRowHeight="20.25" x14ac:dyDescent="0.3"/>
  <cols>
    <col min="1" max="1" width="32.42578125" style="9" customWidth="1"/>
    <col min="2" max="2" width="30.42578125" style="9" customWidth="1"/>
    <col min="3" max="3" width="24.42578125" style="9" customWidth="1"/>
    <col min="4" max="4" width="17.28515625" style="9" customWidth="1"/>
    <col min="5" max="17" width="21.7109375" style="9" customWidth="1"/>
    <col min="18" max="18" width="13.85546875" style="9" hidden="1" customWidth="1"/>
    <col min="19" max="21" width="12.7109375" style="9" hidden="1" customWidth="1"/>
    <col min="22" max="22" width="14" style="9" hidden="1" customWidth="1"/>
    <col min="23" max="23" width="15.28515625" style="9" hidden="1" customWidth="1"/>
    <col min="24" max="31" width="12.7109375" style="9" hidden="1" customWidth="1"/>
    <col min="32" max="32" width="12.5703125" style="9" hidden="1" customWidth="1"/>
    <col min="33" max="33" width="12.28515625" style="9" hidden="1" customWidth="1"/>
    <col min="34" max="34" width="12.28515625" style="9" bestFit="1" customWidth="1"/>
    <col min="35" max="45" width="12.5703125" style="9" bestFit="1" customWidth="1"/>
    <col min="46" max="16384" width="9.140625" style="9"/>
  </cols>
  <sheetData>
    <row r="1" spans="1:33" ht="75.75" customHeight="1" x14ac:dyDescent="0.4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9"/>
    </row>
    <row r="2" spans="1:33" ht="33" customHeight="1" x14ac:dyDescent="0.3">
      <c r="B2" s="1512" t="s">
        <v>176</v>
      </c>
      <c r="C2" s="1512"/>
      <c r="D2" s="1512"/>
      <c r="E2" s="1512"/>
      <c r="F2" s="1512"/>
      <c r="G2" s="1512"/>
      <c r="H2" s="1512"/>
      <c r="I2" s="1512"/>
      <c r="J2" s="1512"/>
      <c r="K2" s="1512"/>
      <c r="L2" s="1512"/>
      <c r="M2" s="1512"/>
      <c r="P2" s="217" t="s">
        <v>82</v>
      </c>
      <c r="Q2" s="820">
        <v>44621</v>
      </c>
      <c r="R2" s="528"/>
    </row>
    <row r="3" spans="1:33" ht="24.95" customHeight="1" x14ac:dyDescent="0.3">
      <c r="A3" s="1523" t="s">
        <v>92</v>
      </c>
      <c r="B3" s="919" t="s">
        <v>177</v>
      </c>
      <c r="C3" s="919" t="s">
        <v>42</v>
      </c>
      <c r="D3" s="919" t="s">
        <v>84</v>
      </c>
      <c r="E3" s="1522" t="s">
        <v>85</v>
      </c>
      <c r="F3" s="1522"/>
      <c r="G3" s="1522"/>
      <c r="H3" s="1522"/>
      <c r="I3" s="1522"/>
      <c r="J3" s="1522"/>
      <c r="K3" s="1522"/>
      <c r="L3" s="1522"/>
      <c r="M3" s="1522"/>
      <c r="N3" s="1522"/>
      <c r="O3" s="1522"/>
      <c r="P3" s="1522"/>
      <c r="Q3" s="1522"/>
      <c r="R3" s="290" t="s">
        <v>21</v>
      </c>
      <c r="S3" s="290"/>
      <c r="T3" s="824">
        <v>3</v>
      </c>
      <c r="U3" s="824">
        <v>3.5</v>
      </c>
      <c r="V3" s="824">
        <v>4</v>
      </c>
      <c r="W3" s="824">
        <v>4.5</v>
      </c>
      <c r="X3" s="824">
        <v>5</v>
      </c>
      <c r="Y3" s="824">
        <v>5.5</v>
      </c>
      <c r="Z3" s="824">
        <v>6</v>
      </c>
      <c r="AA3" s="824">
        <v>6.5</v>
      </c>
      <c r="AB3" s="824">
        <v>7</v>
      </c>
      <c r="AC3" s="824">
        <v>7.5</v>
      </c>
      <c r="AD3" s="824">
        <v>8</v>
      </c>
      <c r="AE3" s="824">
        <v>8.5</v>
      </c>
      <c r="AF3" s="824">
        <v>9</v>
      </c>
      <c r="AG3" s="290"/>
    </row>
    <row r="4" spans="1:33" ht="24.95" customHeight="1" x14ac:dyDescent="0.3">
      <c r="A4" s="1524"/>
      <c r="B4" s="919"/>
      <c r="C4" s="919"/>
      <c r="D4" s="919"/>
      <c r="E4" s="892">
        <v>3</v>
      </c>
      <c r="F4" s="892">
        <v>3.5</v>
      </c>
      <c r="G4" s="892">
        <v>4</v>
      </c>
      <c r="H4" s="892">
        <v>4.5</v>
      </c>
      <c r="I4" s="892">
        <v>5</v>
      </c>
      <c r="J4" s="892">
        <v>5.5</v>
      </c>
      <c r="K4" s="892">
        <v>6</v>
      </c>
      <c r="L4" s="892">
        <v>6.5</v>
      </c>
      <c r="M4" s="892">
        <v>7</v>
      </c>
      <c r="N4" s="892">
        <v>7.5</v>
      </c>
      <c r="O4" s="892">
        <v>8</v>
      </c>
      <c r="P4" s="892">
        <v>8.5</v>
      </c>
      <c r="Q4" s="892">
        <v>9</v>
      </c>
      <c r="R4" s="290"/>
      <c r="S4" s="290"/>
      <c r="T4" s="825">
        <v>0</v>
      </c>
      <c r="U4" s="825">
        <v>0</v>
      </c>
      <c r="V4" s="825">
        <v>0</v>
      </c>
      <c r="W4" s="825">
        <v>0</v>
      </c>
      <c r="X4" s="825">
        <v>0</v>
      </c>
      <c r="Y4" s="825">
        <v>0</v>
      </c>
      <c r="Z4" s="825">
        <v>0</v>
      </c>
      <c r="AA4" s="825">
        <v>0.1</v>
      </c>
      <c r="AB4" s="825">
        <v>0.1</v>
      </c>
      <c r="AC4" s="825">
        <v>0.1</v>
      </c>
      <c r="AD4" s="825">
        <v>0.1</v>
      </c>
      <c r="AE4" s="825">
        <v>0.1</v>
      </c>
      <c r="AF4" s="825">
        <v>0.1</v>
      </c>
      <c r="AG4" s="290"/>
    </row>
    <row r="5" spans="1:33" ht="33" customHeight="1" x14ac:dyDescent="0.3">
      <c r="A5" s="1454"/>
      <c r="B5" s="1513" t="s">
        <v>43</v>
      </c>
      <c r="C5" s="1515" t="s">
        <v>44</v>
      </c>
      <c r="D5" s="14">
        <v>2.0299999999999998</v>
      </c>
      <c r="E5" s="760">
        <f>IF(T5&gt;0,ROUND(T5*($R$5*(1+$AG5+T$4))*Belarus*(1-$B$70),2),"-")</f>
        <v>82673.42</v>
      </c>
      <c r="F5" s="760">
        <f t="shared" ref="F5:F7" si="0">IF(U5&gt;0,ROUND(U5*($R$5*(1+$AG5+U$4))*Belarus*(1-$B$70),2),"-")</f>
        <v>87133.119999999995</v>
      </c>
      <c r="G5" s="760">
        <f t="shared" ref="G5:G7" si="1">IF(V5&gt;0,ROUND(V5*($R$5*(1+$AG5+V$4))*Belarus*(1-$B$70),2),"-")</f>
        <v>115608.72</v>
      </c>
      <c r="H5" s="760">
        <f t="shared" ref="H5:H7" si="2">IF(W5&gt;0,ROUND(W5*($R$5*(1+$AG5+W$4))*Belarus*(1-$B$70),2),"-")</f>
        <v>121985.26</v>
      </c>
      <c r="I5" s="760">
        <f t="shared" ref="I5:I7" si="3">IF(X5&gt;0,ROUND(X5*($R$5*(1+$AG5+X$4))*Belarus*(1-$B$70),2),"-")</f>
        <v>128361.8</v>
      </c>
      <c r="J5" s="760">
        <f t="shared" ref="J5:J7" si="4">IF(Y5&gt;0,ROUND(Y5*($R$5*(1+$AG5+Y$4))*Belarus*(1-$B$70),2),"-")</f>
        <v>134705.1</v>
      </c>
      <c r="K5" s="760">
        <f t="shared" ref="K5:K7" si="5">IF(Z5&gt;0,ROUND(Z5*($R$5*(1+$AG5+Z$4))*Belarus*(1-$B$70),2),"-")</f>
        <v>141092.72</v>
      </c>
      <c r="L5" s="760">
        <f t="shared" ref="L5:L7" si="6">IF(AA5&gt;0,ROUND(AA5*($R$5*(1+$AG5+AA$4))*Belarus*(1-$B$70),2),"-")</f>
        <v>174105.58</v>
      </c>
      <c r="M5" s="760">
        <f t="shared" ref="M5:M7" si="7">IF(AB5&gt;0,ROUND(AB5*($R$5*(1+$AG5+AB$4))*Belarus*(1-$B$70),2),"-")</f>
        <v>211370.39</v>
      </c>
      <c r="N5" s="760">
        <f t="shared" ref="N5:N7" si="8">IF(AC5&gt;0,ROUND(AC5*($R$5*(1+$AG5+AC$4))*Belarus*(1-$B$70),2),"-")</f>
        <v>231413.56</v>
      </c>
      <c r="O5" s="760">
        <f t="shared" ref="O5:O7" si="9">IF(AD5&gt;0,ROUND(AD5*($R$5*(1+$AG5+AD$4))*Belarus*(1-$B$70),2),"-")</f>
        <v>240097.51</v>
      </c>
      <c r="P5" s="760">
        <f t="shared" ref="P5:P7" si="10">IF(AE5&gt;0,ROUND(AE5*($R$5*(1+$AG5+AE$4))*Belarus*(1-$B$70),2),"-")</f>
        <v>260731.79</v>
      </c>
      <c r="Q5" s="760">
        <f t="shared" ref="Q5:Q7" si="11">IF(AF5&gt;0,ROUND(AF5*($R$5*(1+$AG5+AF$4))*Belarus*(1-$B$70),2),"-")</f>
        <v>269409.65000000002</v>
      </c>
      <c r="R5" s="830">
        <v>554</v>
      </c>
      <c r="S5" s="822">
        <v>2.0299999999999998</v>
      </c>
      <c r="T5" s="386">
        <v>149.22999999999999</v>
      </c>
      <c r="U5" s="386">
        <v>157.28</v>
      </c>
      <c r="V5" s="386">
        <v>208.68</v>
      </c>
      <c r="W5" s="386">
        <v>220.19</v>
      </c>
      <c r="X5" s="386">
        <v>231.7</v>
      </c>
      <c r="Y5" s="386">
        <v>243.15</v>
      </c>
      <c r="Z5" s="386">
        <v>254.68</v>
      </c>
      <c r="AA5" s="386">
        <v>285.7</v>
      </c>
      <c r="AB5" s="386">
        <v>346.85</v>
      </c>
      <c r="AC5" s="386">
        <v>379.74</v>
      </c>
      <c r="AD5" s="386">
        <v>393.99</v>
      </c>
      <c r="AE5" s="386">
        <v>427.85</v>
      </c>
      <c r="AF5" s="386">
        <v>442.09</v>
      </c>
      <c r="AG5" s="826">
        <v>0</v>
      </c>
    </row>
    <row r="6" spans="1:33" ht="33" customHeight="1" x14ac:dyDescent="0.3">
      <c r="A6" s="1454"/>
      <c r="B6" s="1513"/>
      <c r="C6" s="1516"/>
      <c r="D6" s="209">
        <v>2.23</v>
      </c>
      <c r="E6" s="761" t="str">
        <f t="shared" ref="E6:E7" si="12">IF(T6&gt;0,ROUND(T6*($R$5*(1+$AG6+T$4))*Belarus*(1-$B$70),2),"-")</f>
        <v>-</v>
      </c>
      <c r="F6" s="761" t="str">
        <f t="shared" si="0"/>
        <v>-</v>
      </c>
      <c r="G6" s="761">
        <f t="shared" si="1"/>
        <v>123137.58</v>
      </c>
      <c r="H6" s="761">
        <f t="shared" si="2"/>
        <v>129890.84</v>
      </c>
      <c r="I6" s="761">
        <f t="shared" si="3"/>
        <v>136677.34</v>
      </c>
      <c r="J6" s="761">
        <f t="shared" si="4"/>
        <v>143402.9</v>
      </c>
      <c r="K6" s="761">
        <f t="shared" si="5"/>
        <v>150200.48000000001</v>
      </c>
      <c r="L6" s="761">
        <f t="shared" si="6"/>
        <v>185830.44</v>
      </c>
      <c r="M6" s="761">
        <f t="shared" si="7"/>
        <v>223540.11</v>
      </c>
      <c r="N6" s="761">
        <f t="shared" si="8"/>
        <v>243930.63</v>
      </c>
      <c r="O6" s="761">
        <f t="shared" si="9"/>
        <v>253059.44</v>
      </c>
      <c r="P6" s="761">
        <f t="shared" si="10"/>
        <v>275387.86</v>
      </c>
      <c r="Q6" s="761">
        <f t="shared" si="11"/>
        <v>284486.2</v>
      </c>
      <c r="R6" s="831"/>
      <c r="S6" s="822">
        <v>2.23</v>
      </c>
      <c r="T6" s="387"/>
      <c r="U6" s="387"/>
      <c r="V6" s="387">
        <v>222.27</v>
      </c>
      <c r="W6" s="387">
        <v>234.46</v>
      </c>
      <c r="X6" s="387">
        <v>246.71</v>
      </c>
      <c r="Y6" s="387">
        <v>258.85000000000002</v>
      </c>
      <c r="Z6" s="387">
        <v>271.12</v>
      </c>
      <c r="AA6" s="387">
        <v>304.94</v>
      </c>
      <c r="AB6" s="387">
        <v>366.82</v>
      </c>
      <c r="AC6" s="387">
        <v>400.28</v>
      </c>
      <c r="AD6" s="387">
        <v>415.26</v>
      </c>
      <c r="AE6" s="387">
        <v>451.9</v>
      </c>
      <c r="AF6" s="387">
        <v>466.83</v>
      </c>
      <c r="AG6" s="826">
        <v>0</v>
      </c>
    </row>
    <row r="7" spans="1:33" ht="33" customHeight="1" x14ac:dyDescent="0.3">
      <c r="A7" s="1454"/>
      <c r="B7" s="1513"/>
      <c r="C7" s="1517"/>
      <c r="D7" s="15">
        <v>2.4300000000000002</v>
      </c>
      <c r="E7" s="762">
        <f t="shared" si="12"/>
        <v>92578.94</v>
      </c>
      <c r="F7" s="762">
        <f t="shared" si="0"/>
        <v>97376.58</v>
      </c>
      <c r="G7" s="762">
        <f t="shared" si="1"/>
        <v>127325.82</v>
      </c>
      <c r="H7" s="762">
        <f t="shared" si="2"/>
        <v>134090.16</v>
      </c>
      <c r="I7" s="762">
        <f t="shared" si="3"/>
        <v>140871.12</v>
      </c>
      <c r="J7" s="762">
        <f t="shared" si="4"/>
        <v>147602.22</v>
      </c>
      <c r="K7" s="762">
        <f t="shared" si="5"/>
        <v>154394.26</v>
      </c>
      <c r="L7" s="762">
        <f t="shared" si="6"/>
        <v>191577.08</v>
      </c>
      <c r="M7" s="762">
        <f t="shared" si="7"/>
        <v>229268.47</v>
      </c>
      <c r="N7" s="762">
        <f t="shared" si="8"/>
        <v>249622.43</v>
      </c>
      <c r="O7" s="762">
        <f t="shared" si="9"/>
        <v>258745.15</v>
      </c>
      <c r="P7" s="762">
        <f t="shared" si="10"/>
        <v>282213.14</v>
      </c>
      <c r="Q7" s="762">
        <f t="shared" si="11"/>
        <v>291311.48</v>
      </c>
      <c r="R7" s="832"/>
      <c r="S7" s="822">
        <v>2.4300000000000002</v>
      </c>
      <c r="T7" s="388">
        <v>167.11</v>
      </c>
      <c r="U7" s="388">
        <v>175.77</v>
      </c>
      <c r="V7" s="388">
        <v>229.83</v>
      </c>
      <c r="W7" s="388">
        <v>242.04</v>
      </c>
      <c r="X7" s="388">
        <v>254.28</v>
      </c>
      <c r="Y7" s="388">
        <v>266.43</v>
      </c>
      <c r="Z7" s="388">
        <v>278.69</v>
      </c>
      <c r="AA7" s="388">
        <v>314.37</v>
      </c>
      <c r="AB7" s="388">
        <v>376.22</v>
      </c>
      <c r="AC7" s="388">
        <v>409.62</v>
      </c>
      <c r="AD7" s="388">
        <v>424.59</v>
      </c>
      <c r="AE7" s="388">
        <v>463.1</v>
      </c>
      <c r="AF7" s="388">
        <v>478.03</v>
      </c>
      <c r="AG7" s="827">
        <v>0</v>
      </c>
    </row>
    <row r="8" spans="1:33" ht="33" customHeight="1" x14ac:dyDescent="0.3">
      <c r="A8" s="1553"/>
      <c r="B8" s="1513" t="s">
        <v>40</v>
      </c>
      <c r="C8" s="1515" t="s">
        <v>45</v>
      </c>
      <c r="D8" s="14">
        <v>2.0299999999999998</v>
      </c>
      <c r="E8" s="760">
        <f>IF(T8&gt;0,ROUND(T8*($R$8*(1+$AG8+T$4))*Belarus*(1-$B$70),2),"-")</f>
        <v>95916.11</v>
      </c>
      <c r="F8" s="760">
        <f t="shared" ref="F8:F10" si="13">IF(U8&gt;0,ROUND(U8*($R$8*(1+$AG8+U$4))*Belarus*(1-$B$70),2),"-")</f>
        <v>102101.28</v>
      </c>
      <c r="G8" s="760">
        <f t="shared" ref="G8:G10" si="14">IF(V8&gt;0,ROUND(V8*($R$8*(1+$AG8+V$4))*Belarus*(1-$B$70),2),"-")</f>
        <v>128251.86</v>
      </c>
      <c r="H8" s="760">
        <f t="shared" ref="H8:H10" si="15">IF(W8&gt;0,ROUND(W8*($R$8*(1+$AG8+W$4))*Belarus*(1-$B$70),2),"-")</f>
        <v>135663.03</v>
      </c>
      <c r="I8" s="760">
        <f t="shared" ref="I8:I10" si="16">IF(X8&gt;0,ROUND(X8*($R$8*(1+$AG8+X$4))*Belarus*(1-$B$70),2),"-")</f>
        <v>143086.46</v>
      </c>
      <c r="J8" s="760">
        <f t="shared" ref="J8:J10" si="17">IF(Y8&gt;0,ROUND(Y8*($R$8*(1+$AG8+Y$4))*Belarus*(1-$B$70),2),"-")</f>
        <v>150497.63</v>
      </c>
      <c r="K8" s="760">
        <f t="shared" ref="K8:K10" si="18">IF(Z8&gt;0,ROUND(Z8*($R$8*(1+$AG8+Z$4))*Belarus*(1-$B$70),2),"-")</f>
        <v>157939.45000000001</v>
      </c>
      <c r="L8" s="760">
        <f t="shared" ref="L8:L10" si="19">IF(AA8&gt;0,ROUND(AA8*($R$8*(1+$AG8+AA$4))*Belarus*(1-$B$70),2),"-")</f>
        <v>193517.36</v>
      </c>
      <c r="M8" s="760">
        <f t="shared" ref="M8:M10" si="20">IF(AB8&gt;0,ROUND(AB8*($R$8*(1+$AG8+AB$4))*Belarus*(1-$B$70),2),"-")</f>
        <v>235155.38</v>
      </c>
      <c r="N8" s="760">
        <f t="shared" ref="N8:N10" si="21">IF(AC8&gt;0,ROUND(AC8*($R$8*(1+$AG8+AC$4))*Belarus*(1-$B$70),2),"-")</f>
        <v>257730.95</v>
      </c>
      <c r="O8" s="760">
        <f t="shared" ref="O8:O10" si="22">IF(AD8&gt;0,ROUND(AD8*($R$8*(1+$AG8+AD$4))*Belarus*(1-$B$70),2),"-")</f>
        <v>267744.3</v>
      </c>
      <c r="P8" s="760">
        <f t="shared" ref="P8:P10" si="23">IF(AE8&gt;0,ROUND(AE8*($R$8*(1+$AG8+AE$4))*Belarus*(1-$B$70),2),"-")</f>
        <v>289470.25</v>
      </c>
      <c r="Q8" s="760">
        <f t="shared" ref="Q8:Q10" si="24">IF(AF8&gt;0,ROUND(AF8*($R$8*(1+$AG8+AF$4))*Belarus*(1-$B$70),2),"-")</f>
        <v>299463.37</v>
      </c>
      <c r="R8" s="830">
        <v>613</v>
      </c>
      <c r="S8" s="822">
        <v>2.0299999999999998</v>
      </c>
      <c r="T8" s="386">
        <v>156.47</v>
      </c>
      <c r="U8" s="386">
        <v>166.56</v>
      </c>
      <c r="V8" s="386">
        <v>209.22</v>
      </c>
      <c r="W8" s="386">
        <v>221.31</v>
      </c>
      <c r="X8" s="386">
        <v>233.42</v>
      </c>
      <c r="Y8" s="386">
        <v>245.51</v>
      </c>
      <c r="Z8" s="386">
        <v>257.64999999999998</v>
      </c>
      <c r="AA8" s="386">
        <v>286.99</v>
      </c>
      <c r="AB8" s="386">
        <v>348.74</v>
      </c>
      <c r="AC8" s="386">
        <v>382.22</v>
      </c>
      <c r="AD8" s="386">
        <v>397.07</v>
      </c>
      <c r="AE8" s="386">
        <v>429.29</v>
      </c>
      <c r="AF8" s="386">
        <v>444.11</v>
      </c>
      <c r="AG8" s="826">
        <v>0</v>
      </c>
    </row>
    <row r="9" spans="1:33" ht="33" customHeight="1" x14ac:dyDescent="0.3">
      <c r="A9" s="1553"/>
      <c r="B9" s="1514"/>
      <c r="C9" s="1516"/>
      <c r="D9" s="209">
        <v>2.23</v>
      </c>
      <c r="E9" s="761" t="str">
        <f t="shared" ref="E9:E10" si="25">IF(T9&gt;0,ROUND(T9*($R$8*(1+$AG9+T$4))*Belarus*(1-$B$70),2),"-")</f>
        <v>-</v>
      </c>
      <c r="F9" s="761" t="str">
        <f t="shared" si="13"/>
        <v>-</v>
      </c>
      <c r="G9" s="761">
        <f t="shared" si="14"/>
        <v>135405.57</v>
      </c>
      <c r="H9" s="761">
        <f t="shared" si="15"/>
        <v>143166.15</v>
      </c>
      <c r="I9" s="761">
        <f t="shared" si="16"/>
        <v>150951.25</v>
      </c>
      <c r="J9" s="761">
        <f t="shared" si="17"/>
        <v>158705.70000000001</v>
      </c>
      <c r="K9" s="761">
        <f t="shared" si="18"/>
        <v>166503.06</v>
      </c>
      <c r="L9" s="761">
        <f t="shared" si="19"/>
        <v>204447.76</v>
      </c>
      <c r="M9" s="761">
        <f t="shared" si="20"/>
        <v>246483.62</v>
      </c>
      <c r="N9" s="761">
        <f t="shared" si="21"/>
        <v>269355.88</v>
      </c>
      <c r="O9" s="761">
        <f t="shared" si="22"/>
        <v>279760.33</v>
      </c>
      <c r="P9" s="761">
        <f t="shared" si="23"/>
        <v>303003.45</v>
      </c>
      <c r="Q9" s="761">
        <f t="shared" si="24"/>
        <v>313374.18</v>
      </c>
      <c r="R9" s="831"/>
      <c r="S9" s="822">
        <v>2.23</v>
      </c>
      <c r="T9" s="387"/>
      <c r="U9" s="387"/>
      <c r="V9" s="387">
        <v>220.89</v>
      </c>
      <c r="W9" s="387">
        <v>233.55</v>
      </c>
      <c r="X9" s="387">
        <v>246.25</v>
      </c>
      <c r="Y9" s="387">
        <v>258.89999999999998</v>
      </c>
      <c r="Z9" s="387">
        <v>271.62</v>
      </c>
      <c r="AA9" s="387">
        <v>303.2</v>
      </c>
      <c r="AB9" s="387">
        <v>365.54</v>
      </c>
      <c r="AC9" s="387">
        <v>399.46</v>
      </c>
      <c r="AD9" s="387">
        <v>414.89</v>
      </c>
      <c r="AE9" s="387">
        <v>449.36</v>
      </c>
      <c r="AF9" s="387">
        <v>464.74</v>
      </c>
      <c r="AG9" s="826">
        <v>0</v>
      </c>
    </row>
    <row r="10" spans="1:33" ht="33" customHeight="1" x14ac:dyDescent="0.3">
      <c r="A10" s="1553"/>
      <c r="B10" s="1514"/>
      <c r="C10" s="1517"/>
      <c r="D10" s="15">
        <v>2.4300000000000002</v>
      </c>
      <c r="E10" s="762" t="str">
        <f t="shared" si="25"/>
        <v>-</v>
      </c>
      <c r="F10" s="762" t="str">
        <f t="shared" si="13"/>
        <v>-</v>
      </c>
      <c r="G10" s="762">
        <f t="shared" si="14"/>
        <v>142528.63</v>
      </c>
      <c r="H10" s="762">
        <f t="shared" si="15"/>
        <v>150638.62</v>
      </c>
      <c r="I10" s="762">
        <f t="shared" si="16"/>
        <v>158785.39000000001</v>
      </c>
      <c r="J10" s="762">
        <f t="shared" si="17"/>
        <v>166889.25</v>
      </c>
      <c r="K10" s="762">
        <f t="shared" si="18"/>
        <v>175048.28</v>
      </c>
      <c r="L10" s="762">
        <f t="shared" si="19"/>
        <v>215330.96</v>
      </c>
      <c r="M10" s="762">
        <f t="shared" si="20"/>
        <v>257737.69</v>
      </c>
      <c r="N10" s="762">
        <f t="shared" si="21"/>
        <v>280940.34999999998</v>
      </c>
      <c r="O10" s="762">
        <f t="shared" si="22"/>
        <v>291742.64</v>
      </c>
      <c r="P10" s="762">
        <f t="shared" si="23"/>
        <v>316475.96000000002</v>
      </c>
      <c r="Q10" s="762">
        <f t="shared" si="24"/>
        <v>327251.28000000003</v>
      </c>
      <c r="R10" s="833"/>
      <c r="S10" s="822">
        <v>2.4300000000000002</v>
      </c>
      <c r="T10" s="388"/>
      <c r="U10" s="388"/>
      <c r="V10" s="388">
        <v>232.51</v>
      </c>
      <c r="W10" s="388">
        <v>245.74</v>
      </c>
      <c r="X10" s="388">
        <v>259.02999999999997</v>
      </c>
      <c r="Y10" s="388">
        <v>272.25</v>
      </c>
      <c r="Z10" s="388">
        <v>285.56</v>
      </c>
      <c r="AA10" s="388">
        <v>319.33999999999997</v>
      </c>
      <c r="AB10" s="388">
        <v>382.23</v>
      </c>
      <c r="AC10" s="388">
        <v>416.64</v>
      </c>
      <c r="AD10" s="388">
        <v>432.66</v>
      </c>
      <c r="AE10" s="388">
        <v>469.34</v>
      </c>
      <c r="AF10" s="388">
        <v>485.32</v>
      </c>
      <c r="AG10" s="827">
        <v>0</v>
      </c>
    </row>
    <row r="11" spans="1:33" ht="98.1" customHeight="1" x14ac:dyDescent="0.3">
      <c r="A11" s="194"/>
      <c r="B11" s="280" t="s">
        <v>564</v>
      </c>
      <c r="C11" s="190" t="s">
        <v>0</v>
      </c>
      <c r="D11" s="436">
        <v>2</v>
      </c>
      <c r="E11" s="763" t="str">
        <f>IF(T11&gt;0,ROUND(T11*($R$11*(1+$AG11+T$4))*Belarus*(1-$B$70),2),"-")</f>
        <v>-</v>
      </c>
      <c r="F11" s="834">
        <f t="shared" ref="F11:Q11" si="26">IF(U11&gt;0,ROUND(U11*($R$11*(1+$AG11+U$4))*Belarus*(1-$B$70),2),"-")</f>
        <v>77011.539999999994</v>
      </c>
      <c r="G11" s="834">
        <f t="shared" si="26"/>
        <v>94828.18</v>
      </c>
      <c r="H11" s="834">
        <f t="shared" si="26"/>
        <v>99071.82</v>
      </c>
      <c r="I11" s="834">
        <f t="shared" si="26"/>
        <v>103354.24000000001</v>
      </c>
      <c r="J11" s="834">
        <f t="shared" si="26"/>
        <v>107586.8</v>
      </c>
      <c r="K11" s="834">
        <f t="shared" si="26"/>
        <v>111874.76</v>
      </c>
      <c r="L11" s="834">
        <f t="shared" si="26"/>
        <v>137846.28</v>
      </c>
      <c r="M11" s="834">
        <f t="shared" si="26"/>
        <v>172801.46</v>
      </c>
      <c r="N11" s="834">
        <f t="shared" si="26"/>
        <v>190516.72</v>
      </c>
      <c r="O11" s="834">
        <f t="shared" si="26"/>
        <v>196891.05</v>
      </c>
      <c r="P11" s="834">
        <f t="shared" si="26"/>
        <v>213411.88</v>
      </c>
      <c r="Q11" s="834">
        <f t="shared" si="26"/>
        <v>219749.64</v>
      </c>
      <c r="R11" s="830">
        <v>554</v>
      </c>
      <c r="S11" s="823">
        <v>2</v>
      </c>
      <c r="T11" s="390"/>
      <c r="U11" s="390">
        <v>139.01</v>
      </c>
      <c r="V11" s="390">
        <v>171.17</v>
      </c>
      <c r="W11" s="390">
        <v>178.83</v>
      </c>
      <c r="X11" s="390">
        <v>186.56</v>
      </c>
      <c r="Y11" s="390">
        <v>194.2</v>
      </c>
      <c r="Z11" s="390">
        <v>201.94</v>
      </c>
      <c r="AA11" s="390">
        <v>226.2</v>
      </c>
      <c r="AB11" s="390">
        <v>283.56</v>
      </c>
      <c r="AC11" s="390">
        <v>312.63</v>
      </c>
      <c r="AD11" s="390">
        <v>323.08999999999997</v>
      </c>
      <c r="AE11" s="390">
        <v>350.2</v>
      </c>
      <c r="AF11" s="390">
        <v>360.6</v>
      </c>
      <c r="AG11" s="828">
        <v>0</v>
      </c>
    </row>
    <row r="12" spans="1:33" ht="33" customHeight="1" x14ac:dyDescent="0.3">
      <c r="A12" s="324" t="s">
        <v>256</v>
      </c>
      <c r="R12" s="290"/>
      <c r="S12" s="290"/>
    </row>
    <row r="13" spans="1:33" ht="24.95" customHeight="1" x14ac:dyDescent="0.4">
      <c r="A13" s="971" t="s">
        <v>92</v>
      </c>
      <c r="B13" s="1472" t="s">
        <v>41</v>
      </c>
      <c r="C13" s="1472" t="s">
        <v>42</v>
      </c>
      <c r="D13" s="1472" t="s">
        <v>84</v>
      </c>
      <c r="E13" s="1521" t="s">
        <v>85</v>
      </c>
      <c r="F13" s="1521"/>
      <c r="H13" s="1518" t="s">
        <v>38</v>
      </c>
      <c r="I13" s="1519"/>
      <c r="J13" s="1519"/>
      <c r="K13" s="1519"/>
      <c r="L13" s="1519"/>
      <c r="M13" s="1519"/>
      <c r="N13" s="1519"/>
      <c r="O13" s="1519"/>
      <c r="P13" s="1519"/>
      <c r="Q13" s="1520"/>
      <c r="R13" s="292"/>
      <c r="S13" s="290"/>
    </row>
    <row r="14" spans="1:33" ht="24.95" customHeight="1" x14ac:dyDescent="0.4">
      <c r="A14" s="971"/>
      <c r="B14" s="1473"/>
      <c r="C14" s="1473"/>
      <c r="D14" s="1473"/>
      <c r="E14" s="208">
        <v>3.5</v>
      </c>
      <c r="F14" s="208">
        <v>4.5</v>
      </c>
      <c r="H14" s="1557" t="s">
        <v>378</v>
      </c>
      <c r="I14" s="1558"/>
      <c r="J14" s="1558"/>
      <c r="K14" s="1558"/>
      <c r="L14" s="1558"/>
      <c r="M14" s="1558"/>
      <c r="N14" s="1558"/>
      <c r="O14" s="1558"/>
      <c r="P14" s="1558"/>
      <c r="Q14" s="1559"/>
      <c r="R14" s="292"/>
      <c r="S14" s="290"/>
      <c r="T14" s="710"/>
      <c r="U14" s="709"/>
    </row>
    <row r="15" spans="1:33" ht="33" customHeight="1" x14ac:dyDescent="0.3">
      <c r="A15" s="1454"/>
      <c r="B15" s="210" t="s">
        <v>561</v>
      </c>
      <c r="C15" s="1548" t="s">
        <v>425</v>
      </c>
      <c r="D15" s="211">
        <v>2</v>
      </c>
      <c r="E15" s="760">
        <f t="shared" ref="E15:F17" si="27">ROUND(R15*Belarus*(1-$G$51),0)</f>
        <v>106029</v>
      </c>
      <c r="F15" s="760">
        <f t="shared" si="27"/>
        <v>122165</v>
      </c>
      <c r="H15" s="1560"/>
      <c r="I15" s="1561"/>
      <c r="J15" s="1561"/>
      <c r="K15" s="1561"/>
      <c r="L15" s="1561"/>
      <c r="M15" s="1561"/>
      <c r="N15" s="1561"/>
      <c r="O15" s="1561"/>
      <c r="P15" s="1561"/>
      <c r="Q15" s="1562"/>
      <c r="R15" s="391">
        <v>106029</v>
      </c>
      <c r="S15" s="391">
        <v>122165</v>
      </c>
    </row>
    <row r="16" spans="1:33" ht="33" customHeight="1" x14ac:dyDescent="0.3">
      <c r="A16" s="1454"/>
      <c r="B16" s="1551" t="s">
        <v>562</v>
      </c>
      <c r="C16" s="1488"/>
      <c r="D16" s="212">
        <v>2</v>
      </c>
      <c r="E16" s="761">
        <f t="shared" si="27"/>
        <v>120915</v>
      </c>
      <c r="F16" s="761">
        <f t="shared" si="27"/>
        <v>139499</v>
      </c>
      <c r="H16" s="1560"/>
      <c r="I16" s="1561"/>
      <c r="J16" s="1561"/>
      <c r="K16" s="1561"/>
      <c r="L16" s="1561"/>
      <c r="M16" s="1561"/>
      <c r="N16" s="1561"/>
      <c r="O16" s="1561"/>
      <c r="P16" s="1561"/>
      <c r="Q16" s="1562"/>
      <c r="R16" s="391">
        <v>120915</v>
      </c>
      <c r="S16" s="391">
        <v>139499</v>
      </c>
    </row>
    <row r="17" spans="1:25" ht="33" customHeight="1" x14ac:dyDescent="0.3">
      <c r="A17" s="1454"/>
      <c r="B17" s="1552"/>
      <c r="C17" s="1550"/>
      <c r="D17" s="213">
        <v>2.4</v>
      </c>
      <c r="E17" s="762">
        <f t="shared" si="27"/>
        <v>134991</v>
      </c>
      <c r="F17" s="762">
        <f t="shared" si="27"/>
        <v>155532</v>
      </c>
      <c r="H17" s="1563"/>
      <c r="I17" s="1564"/>
      <c r="J17" s="1564"/>
      <c r="K17" s="1564"/>
      <c r="L17" s="1564"/>
      <c r="M17" s="1564"/>
      <c r="N17" s="1564"/>
      <c r="O17" s="1564"/>
      <c r="P17" s="1564"/>
      <c r="Q17" s="1565"/>
      <c r="R17" s="391">
        <v>134991</v>
      </c>
      <c r="S17" s="391">
        <v>155532</v>
      </c>
    </row>
    <row r="18" spans="1:25" ht="15" customHeight="1" x14ac:dyDescent="0.4">
      <c r="A18" s="125"/>
      <c r="B18" s="125"/>
      <c r="C18" s="125"/>
      <c r="D18" s="125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125"/>
      <c r="P18" s="125"/>
      <c r="Q18" s="125"/>
      <c r="R18" s="293"/>
      <c r="S18" s="290"/>
      <c r="V18" s="389"/>
    </row>
    <row r="19" spans="1:25" ht="24.95" customHeight="1" x14ac:dyDescent="0.3">
      <c r="A19" s="1537" t="s">
        <v>377</v>
      </c>
      <c r="B19" s="1538"/>
      <c r="C19" s="1538"/>
      <c r="D19" s="1538"/>
      <c r="E19" s="1538"/>
      <c r="F19" s="1538"/>
      <c r="G19" s="1538"/>
      <c r="H19" s="1538"/>
      <c r="I19" s="1539"/>
      <c r="J19" s="490"/>
      <c r="K19" s="1525" t="s">
        <v>454</v>
      </c>
      <c r="L19" s="1526"/>
      <c r="M19" s="1526"/>
      <c r="N19" s="1526"/>
      <c r="O19" s="1526"/>
      <c r="P19" s="1526"/>
      <c r="Q19" s="1527"/>
      <c r="R19" s="502"/>
      <c r="S19" s="495"/>
      <c r="T19" s="503"/>
      <c r="U19" s="389"/>
      <c r="V19" s="389"/>
    </row>
    <row r="20" spans="1:25" ht="30" customHeight="1" x14ac:dyDescent="0.3">
      <c r="A20" s="1540"/>
      <c r="B20" s="1541"/>
      <c r="C20" s="1541"/>
      <c r="D20" s="1541"/>
      <c r="E20" s="1541"/>
      <c r="F20" s="1541"/>
      <c r="G20" s="1541"/>
      <c r="H20" s="1541"/>
      <c r="I20" s="1542"/>
      <c r="J20" s="490"/>
      <c r="K20" s="1528" t="s">
        <v>566</v>
      </c>
      <c r="L20" s="1529"/>
      <c r="M20" s="1529"/>
      <c r="N20" s="1529"/>
      <c r="O20" s="1529"/>
      <c r="P20" s="1529"/>
      <c r="Q20" s="1530"/>
      <c r="R20" s="502"/>
      <c r="S20" s="495"/>
      <c r="T20" s="503"/>
      <c r="U20" s="389"/>
      <c r="V20" s="389"/>
    </row>
    <row r="21" spans="1:25" ht="24.95" customHeight="1" x14ac:dyDescent="0.4">
      <c r="A21" s="1472" t="s">
        <v>92</v>
      </c>
      <c r="B21" s="971" t="s">
        <v>177</v>
      </c>
      <c r="C21" s="971" t="s">
        <v>42</v>
      </c>
      <c r="D21" s="971" t="s">
        <v>84</v>
      </c>
      <c r="E21" s="1459" t="s">
        <v>85</v>
      </c>
      <c r="F21" s="1460"/>
      <c r="G21" s="1460"/>
      <c r="H21" s="1460"/>
      <c r="I21" s="1461"/>
      <c r="J21" s="289"/>
      <c r="K21" s="1531"/>
      <c r="L21" s="1532"/>
      <c r="M21" s="1532"/>
      <c r="N21" s="1532"/>
      <c r="O21" s="1532"/>
      <c r="P21" s="1532"/>
      <c r="Q21" s="1533"/>
      <c r="R21" s="293"/>
      <c r="S21" s="290"/>
      <c r="U21" s="389"/>
      <c r="V21" s="389"/>
    </row>
    <row r="22" spans="1:25" ht="24.95" customHeight="1" x14ac:dyDescent="0.3">
      <c r="A22" s="1473"/>
      <c r="B22" s="971"/>
      <c r="C22" s="971"/>
      <c r="D22" s="971"/>
      <c r="E22" s="208">
        <v>3.5</v>
      </c>
      <c r="F22" s="208">
        <v>4</v>
      </c>
      <c r="G22" s="208">
        <v>4.5</v>
      </c>
      <c r="H22" s="208">
        <v>5</v>
      </c>
      <c r="I22" s="208">
        <v>5.5</v>
      </c>
      <c r="J22" s="289"/>
      <c r="K22" s="1531"/>
      <c r="L22" s="1532"/>
      <c r="M22" s="1532"/>
      <c r="N22" s="1532"/>
      <c r="O22" s="1532"/>
      <c r="P22" s="1532"/>
      <c r="Q22" s="1533"/>
      <c r="R22" s="829"/>
      <c r="S22" s="829"/>
      <c r="T22" s="340"/>
      <c r="U22" s="835"/>
      <c r="V22" s="836"/>
    </row>
    <row r="23" spans="1:25" ht="33" customHeight="1" x14ac:dyDescent="0.3">
      <c r="A23" s="1534"/>
      <c r="B23" s="487" t="s">
        <v>563</v>
      </c>
      <c r="C23" s="487" t="s">
        <v>0</v>
      </c>
      <c r="D23" s="487">
        <v>2</v>
      </c>
      <c r="E23" s="821">
        <f>IF(U11&gt;0,ROUND(U11*($R$11*(1+$AG11+U$4))*0.9*Belarus*(1-$B$70),2),"-")</f>
        <v>69310.39</v>
      </c>
      <c r="F23" s="821">
        <f t="shared" ref="F23:I23" si="28">IF(V11&gt;0,ROUND(V11*($R$11*(1+$AG11+V$4))*0.9*Belarus*(1-$B$70),2),"-")</f>
        <v>85345.36</v>
      </c>
      <c r="G23" s="821">
        <f t="shared" si="28"/>
        <v>89164.64</v>
      </c>
      <c r="H23" s="821">
        <f t="shared" si="28"/>
        <v>93018.82</v>
      </c>
      <c r="I23" s="821">
        <f t="shared" si="28"/>
        <v>96828.12</v>
      </c>
      <c r="J23" s="218"/>
      <c r="K23" s="1531"/>
      <c r="L23" s="1532"/>
      <c r="M23" s="1532"/>
      <c r="N23" s="1532"/>
      <c r="O23" s="1532"/>
      <c r="P23" s="1532"/>
      <c r="Q23" s="1533"/>
      <c r="R23" s="837"/>
      <c r="S23" s="838"/>
      <c r="T23" s="839"/>
      <c r="U23" s="839"/>
      <c r="V23" s="839"/>
    </row>
    <row r="24" spans="1:25" ht="33" customHeight="1" x14ac:dyDescent="0.3">
      <c r="A24" s="1535"/>
      <c r="B24" s="210" t="s">
        <v>561</v>
      </c>
      <c r="C24" s="1548" t="s">
        <v>555</v>
      </c>
      <c r="D24" s="210">
        <v>2</v>
      </c>
      <c r="E24" s="760">
        <f>ROUND(R15*0.9*Belarus*(1-$G$51),0)</f>
        <v>95426</v>
      </c>
      <c r="F24" s="764" t="s">
        <v>37</v>
      </c>
      <c r="G24" s="760">
        <f>ROUND(S15*0.9*Belarus*(1-$G$51),0)</f>
        <v>109949</v>
      </c>
      <c r="H24" s="764" t="s">
        <v>37</v>
      </c>
      <c r="I24" s="764" t="s">
        <v>37</v>
      </c>
      <c r="J24" s="218"/>
      <c r="K24" s="1531"/>
      <c r="L24" s="1532"/>
      <c r="M24" s="1532"/>
      <c r="N24" s="1532"/>
      <c r="O24" s="1532"/>
      <c r="P24" s="1532"/>
      <c r="Q24" s="1533"/>
      <c r="R24" s="494"/>
      <c r="S24" s="495"/>
      <c r="T24" s="840"/>
      <c r="U24" s="682"/>
      <c r="V24" s="682"/>
    </row>
    <row r="25" spans="1:25" ht="33" customHeight="1" x14ac:dyDescent="0.3">
      <c r="A25" s="1535"/>
      <c r="B25" s="1546" t="s">
        <v>562</v>
      </c>
      <c r="C25" s="1549"/>
      <c r="D25" s="492">
        <v>2</v>
      </c>
      <c r="E25" s="761">
        <f t="shared" ref="E25:E26" si="29">ROUND(R16*0.9*Belarus*(1-$G$51),0)</f>
        <v>108824</v>
      </c>
      <c r="F25" s="765" t="s">
        <v>37</v>
      </c>
      <c r="G25" s="761">
        <f t="shared" ref="G25:G26" si="30">ROUND(S16*0.9*Belarus*(1-$G$51),0)</f>
        <v>125549</v>
      </c>
      <c r="H25" s="765" t="s">
        <v>37</v>
      </c>
      <c r="I25" s="765" t="s">
        <v>37</v>
      </c>
      <c r="J25" s="218"/>
      <c r="K25" s="1543" t="s">
        <v>387</v>
      </c>
      <c r="L25" s="1544"/>
      <c r="M25" s="1544"/>
      <c r="N25" s="1544"/>
      <c r="O25" s="1544"/>
      <c r="P25" s="1544"/>
      <c r="Q25" s="1545"/>
      <c r="R25" s="494"/>
      <c r="S25" s="495"/>
      <c r="T25" s="840"/>
      <c r="U25" s="682"/>
      <c r="V25" s="682"/>
    </row>
    <row r="26" spans="1:25" ht="33" customHeight="1" x14ac:dyDescent="0.3">
      <c r="A26" s="1536"/>
      <c r="B26" s="1547"/>
      <c r="C26" s="1550"/>
      <c r="D26" s="491">
        <v>2.4</v>
      </c>
      <c r="E26" s="762">
        <f t="shared" si="29"/>
        <v>121492</v>
      </c>
      <c r="F26" s="766" t="s">
        <v>37</v>
      </c>
      <c r="G26" s="762">
        <f t="shared" si="30"/>
        <v>139979</v>
      </c>
      <c r="H26" s="766" t="s">
        <v>37</v>
      </c>
      <c r="I26" s="766" t="s">
        <v>37</v>
      </c>
      <c r="J26" s="214"/>
      <c r="L26" s="504"/>
      <c r="M26" s="504"/>
      <c r="N26" s="504"/>
      <c r="O26" s="504"/>
      <c r="P26" s="504"/>
      <c r="Q26" s="504"/>
      <c r="R26" s="494"/>
      <c r="S26" s="495"/>
      <c r="T26" s="840"/>
      <c r="U26" s="682"/>
      <c r="V26" s="682"/>
    </row>
    <row r="27" spans="1:25" ht="50.1" customHeight="1" x14ac:dyDescent="0.3">
      <c r="A27" s="1477" t="s">
        <v>383</v>
      </c>
      <c r="B27" s="1477"/>
      <c r="C27" s="1477"/>
      <c r="D27" s="1477"/>
      <c r="E27" s="1477"/>
      <c r="F27" s="1477"/>
      <c r="G27" s="1477"/>
      <c r="H27" s="1477"/>
      <c r="I27" s="1477"/>
      <c r="J27" s="1477"/>
      <c r="K27" s="1477"/>
      <c r="L27" s="1477"/>
      <c r="M27" s="526"/>
      <c r="N27" s="521" t="s">
        <v>217</v>
      </c>
      <c r="O27" s="522"/>
      <c r="P27" s="523"/>
      <c r="Q27" s="284" t="s">
        <v>36</v>
      </c>
      <c r="R27" s="494"/>
      <c r="S27" s="495"/>
      <c r="T27" s="840"/>
      <c r="U27" s="682"/>
      <c r="V27" s="682"/>
    </row>
    <row r="28" spans="1:25" ht="15" customHeight="1" x14ac:dyDescent="0.4">
      <c r="A28" s="125"/>
      <c r="B28" s="368"/>
      <c r="C28" s="125"/>
      <c r="D28" s="125"/>
      <c r="E28" s="214"/>
      <c r="F28" s="214"/>
      <c r="G28" s="214"/>
      <c r="H28" s="214"/>
      <c r="I28" s="214"/>
      <c r="J28" s="214"/>
      <c r="K28" s="214"/>
      <c r="L28" s="214"/>
      <c r="M28" s="214"/>
      <c r="N28" s="1528" t="s">
        <v>356</v>
      </c>
      <c r="O28" s="1529"/>
      <c r="P28" s="1530"/>
      <c r="Q28" s="1451">
        <f>ROUND(U29*Belarus*(1-$K$51),2)</f>
        <v>4199</v>
      </c>
      <c r="R28" s="293"/>
      <c r="S28" s="290"/>
      <c r="V28" s="389"/>
    </row>
    <row r="29" spans="1:25" ht="45" customHeight="1" x14ac:dyDescent="0.3">
      <c r="A29" s="1459" t="s">
        <v>39</v>
      </c>
      <c r="B29" s="1460"/>
      <c r="C29" s="1460"/>
      <c r="D29" s="1460"/>
      <c r="E29" s="1460"/>
      <c r="F29" s="1460"/>
      <c r="G29" s="1460"/>
      <c r="H29" s="1461"/>
      <c r="I29" s="1567" t="s">
        <v>385</v>
      </c>
      <c r="J29" s="1568"/>
      <c r="K29" s="1567" t="s">
        <v>355</v>
      </c>
      <c r="L29" s="1569"/>
      <c r="M29" s="496"/>
      <c r="N29" s="1554"/>
      <c r="O29" s="1555"/>
      <c r="P29" s="1556"/>
      <c r="Q29" s="1453"/>
      <c r="R29" s="290"/>
      <c r="S29" s="290"/>
      <c r="U29" s="392">
        <v>4199</v>
      </c>
      <c r="V29" s="389"/>
      <c r="W29" s="697"/>
      <c r="Y29" s="389"/>
    </row>
    <row r="30" spans="1:25" ht="33" customHeight="1" x14ac:dyDescent="0.3">
      <c r="A30" s="1462" t="s">
        <v>374</v>
      </c>
      <c r="B30" s="1463"/>
      <c r="C30" s="1463"/>
      <c r="D30" s="1463" t="s">
        <v>384</v>
      </c>
      <c r="E30" s="1463"/>
      <c r="F30" s="1463"/>
      <c r="G30" s="1463"/>
      <c r="H30" s="1474"/>
      <c r="I30" s="1570">
        <f>ROUND(R30*Belarus*(1-$K$51),2)</f>
        <v>51124</v>
      </c>
      <c r="J30" s="1571"/>
      <c r="K30" s="1570">
        <f>ROUND(S30*Belarus*(1-$K$51),2)</f>
        <v>61897</v>
      </c>
      <c r="L30" s="1571"/>
      <c r="M30" s="497"/>
      <c r="N30" s="524" t="s">
        <v>414</v>
      </c>
      <c r="O30" s="482"/>
      <c r="P30" s="525"/>
      <c r="Q30" s="821">
        <f>ROUND(U30*Belarus*(1-$K$51),2)</f>
        <v>1854</v>
      </c>
      <c r="R30" s="392">
        <v>51124</v>
      </c>
      <c r="S30" s="392">
        <v>61897</v>
      </c>
      <c r="T30" s="19"/>
      <c r="U30" s="392">
        <v>1854</v>
      </c>
      <c r="V30" s="389"/>
      <c r="W30" s="389"/>
      <c r="X30" s="389"/>
      <c r="Y30" s="389"/>
    </row>
    <row r="31" spans="1:25" ht="33" customHeight="1" x14ac:dyDescent="0.3">
      <c r="A31" s="1464"/>
      <c r="B31" s="1465"/>
      <c r="C31" s="1465"/>
      <c r="D31" s="1465"/>
      <c r="E31" s="1465"/>
      <c r="F31" s="1465"/>
      <c r="G31" s="1465"/>
      <c r="H31" s="1475"/>
      <c r="I31" s="1572"/>
      <c r="J31" s="1573"/>
      <c r="K31" s="1572"/>
      <c r="L31" s="1573"/>
      <c r="M31" s="497"/>
      <c r="N31" s="1528" t="s">
        <v>416</v>
      </c>
      <c r="O31" s="1529"/>
      <c r="P31" s="1530"/>
      <c r="Q31" s="1451">
        <f>ROUND(U31*Belarus*(1-$K$51),2)</f>
        <v>5997</v>
      </c>
      <c r="R31" s="392"/>
      <c r="S31" s="392"/>
      <c r="T31" s="19"/>
      <c r="U31" s="392">
        <v>5997</v>
      </c>
      <c r="V31" s="389"/>
      <c r="Y31" s="389"/>
    </row>
    <row r="32" spans="1:25" ht="33" customHeight="1" x14ac:dyDescent="0.3">
      <c r="A32" s="1466"/>
      <c r="B32" s="1467"/>
      <c r="C32" s="1467"/>
      <c r="D32" s="1467"/>
      <c r="E32" s="1467"/>
      <c r="F32" s="1467"/>
      <c r="G32" s="1467"/>
      <c r="H32" s="1476"/>
      <c r="I32" s="1574"/>
      <c r="J32" s="1575"/>
      <c r="K32" s="1574"/>
      <c r="L32" s="1575"/>
      <c r="M32" s="497"/>
      <c r="N32" s="1554"/>
      <c r="O32" s="1555"/>
      <c r="P32" s="1556"/>
      <c r="Q32" s="1453"/>
      <c r="R32" s="392"/>
      <c r="S32" s="392"/>
      <c r="T32" s="19"/>
      <c r="U32" s="19"/>
      <c r="V32" s="389"/>
      <c r="Y32" s="389"/>
    </row>
    <row r="33" spans="1:25" ht="27.75" customHeight="1" x14ac:dyDescent="0.3">
      <c r="A33" s="498" t="s">
        <v>132</v>
      </c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377"/>
      <c r="N33" s="1557" t="s">
        <v>417</v>
      </c>
      <c r="O33" s="1558"/>
      <c r="P33" s="1558"/>
      <c r="Q33" s="1451">
        <f>ROUND(U33*Belarus*(1-$K$51),2)</f>
        <v>6197</v>
      </c>
      <c r="R33" s="291"/>
      <c r="S33" s="291"/>
      <c r="U33" s="392">
        <v>6197</v>
      </c>
      <c r="V33" s="389"/>
      <c r="Y33" s="389"/>
    </row>
    <row r="34" spans="1:25" ht="33" customHeight="1" x14ac:dyDescent="0.3">
      <c r="A34" s="1455" t="s">
        <v>382</v>
      </c>
      <c r="B34" s="1457" t="s">
        <v>381</v>
      </c>
      <c r="C34" s="1468" t="s">
        <v>380</v>
      </c>
      <c r="D34" s="1468"/>
      <c r="E34" s="1468" t="s">
        <v>379</v>
      </c>
      <c r="F34" s="1468"/>
      <c r="G34" s="1468" t="s">
        <v>216</v>
      </c>
      <c r="H34" s="1470"/>
      <c r="I34" s="1576">
        <f>ROUND(R34*Belarus*(1-$K$51),2)</f>
        <v>24241</v>
      </c>
      <c r="J34" s="1577"/>
      <c r="K34" s="1576">
        <f>ROUND(S34*Belarus*(1-$K$51),2)</f>
        <v>29629</v>
      </c>
      <c r="L34" s="1584"/>
      <c r="M34" s="500"/>
      <c r="N34" s="1563"/>
      <c r="O34" s="1564"/>
      <c r="P34" s="1564"/>
      <c r="Q34" s="1453"/>
      <c r="R34" s="393">
        <v>24241</v>
      </c>
      <c r="S34" s="391">
        <v>29629</v>
      </c>
      <c r="U34" s="19"/>
      <c r="V34" s="389"/>
      <c r="W34" s="389"/>
      <c r="Y34" s="389"/>
    </row>
    <row r="35" spans="1:25" ht="33" customHeight="1" x14ac:dyDescent="0.3">
      <c r="A35" s="1456"/>
      <c r="B35" s="1458"/>
      <c r="C35" s="1469"/>
      <c r="D35" s="1469"/>
      <c r="E35" s="1469"/>
      <c r="F35" s="1469"/>
      <c r="G35" s="1469"/>
      <c r="H35" s="1471"/>
      <c r="I35" s="1578"/>
      <c r="J35" s="1579"/>
      <c r="K35" s="1578"/>
      <c r="L35" s="1585"/>
      <c r="M35" s="499"/>
      <c r="N35" s="524" t="s">
        <v>415</v>
      </c>
      <c r="O35" s="482"/>
      <c r="P35" s="525"/>
      <c r="Q35" s="821">
        <f>ROUND(U35*Belarus*(1-$K$51),2)</f>
        <v>2932</v>
      </c>
      <c r="R35" s="393"/>
      <c r="S35" s="391"/>
      <c r="U35" s="392">
        <v>2932</v>
      </c>
      <c r="V35" s="389"/>
      <c r="Y35" s="389"/>
    </row>
    <row r="36" spans="1:25" ht="15" customHeight="1" x14ac:dyDescent="0.3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6"/>
      <c r="M36" s="296"/>
      <c r="R36" s="291"/>
      <c r="S36" s="291"/>
      <c r="U36" s="389"/>
      <c r="V36" s="389"/>
    </row>
    <row r="37" spans="1:25" ht="45" customHeight="1" x14ac:dyDescent="0.3">
      <c r="A37" s="1589" t="s">
        <v>386</v>
      </c>
      <c r="B37" s="1590"/>
      <c r="C37" s="1590"/>
      <c r="D37" s="1590"/>
      <c r="E37" s="1590"/>
      <c r="F37" s="1590"/>
      <c r="G37" s="1590"/>
      <c r="H37" s="1591"/>
      <c r="I37" s="284" t="s">
        <v>36</v>
      </c>
      <c r="K37" s="980" t="s">
        <v>244</v>
      </c>
      <c r="L37" s="981"/>
      <c r="M37" s="981"/>
      <c r="N37" s="981"/>
      <c r="O37" s="981"/>
      <c r="P37" s="982"/>
      <c r="Q37" s="313" t="s">
        <v>36</v>
      </c>
      <c r="R37" s="290"/>
      <c r="S37" s="290"/>
      <c r="U37" s="389"/>
      <c r="V37" s="389"/>
    </row>
    <row r="38" spans="1:25" ht="24.95" customHeight="1" x14ac:dyDescent="0.3">
      <c r="A38" s="1583" t="s">
        <v>18</v>
      </c>
      <c r="B38" s="1580"/>
      <c r="C38" s="1592" t="s">
        <v>62</v>
      </c>
      <c r="D38" s="1478" t="s">
        <v>137</v>
      </c>
      <c r="E38" s="1479"/>
      <c r="F38" s="1480"/>
      <c r="G38" s="1479" t="s">
        <v>144</v>
      </c>
      <c r="H38" s="1479"/>
      <c r="I38" s="1586" t="e">
        <f>ROUND((#REF!+#REF!+#REF!)*(1-$I$51),2)</f>
        <v>#REF!</v>
      </c>
      <c r="K38" s="1500" t="s">
        <v>245</v>
      </c>
      <c r="L38" s="1501"/>
      <c r="M38" s="1487"/>
      <c r="N38" s="1056" t="s">
        <v>247</v>
      </c>
      <c r="O38" s="1058"/>
      <c r="P38" s="1506" t="s">
        <v>249</v>
      </c>
      <c r="Q38" s="1451">
        <f>ROUND(R38*Belarus*(1-$K$51),2)</f>
        <v>2278</v>
      </c>
      <c r="R38" s="294">
        <v>2278</v>
      </c>
      <c r="U38" s="389"/>
      <c r="V38" s="389"/>
      <c r="W38" s="389"/>
    </row>
    <row r="39" spans="1:25" ht="24.95" customHeight="1" x14ac:dyDescent="0.3">
      <c r="A39" s="1583"/>
      <c r="B39" s="1581"/>
      <c r="C39" s="1593"/>
      <c r="D39" s="1510" t="s">
        <v>126</v>
      </c>
      <c r="E39" s="1509"/>
      <c r="F39" s="1511"/>
      <c r="G39" s="1509" t="s">
        <v>63</v>
      </c>
      <c r="H39" s="1509"/>
      <c r="I39" s="1587"/>
      <c r="K39" s="1502"/>
      <c r="L39" s="1503"/>
      <c r="M39" s="1488"/>
      <c r="N39" s="1490"/>
      <c r="O39" s="1491"/>
      <c r="P39" s="1507"/>
      <c r="Q39" s="1452"/>
      <c r="R39" s="290"/>
      <c r="U39" s="389"/>
      <c r="V39" s="389"/>
    </row>
    <row r="40" spans="1:25" ht="24.95" customHeight="1" x14ac:dyDescent="0.3">
      <c r="A40" s="1583"/>
      <c r="B40" s="1581"/>
      <c r="C40" s="1593"/>
      <c r="D40" s="1510" t="s">
        <v>127</v>
      </c>
      <c r="E40" s="1509"/>
      <c r="F40" s="1511"/>
      <c r="G40" s="1509" t="s">
        <v>128</v>
      </c>
      <c r="H40" s="1509"/>
      <c r="I40" s="1587"/>
      <c r="K40" s="1504"/>
      <c r="L40" s="1505"/>
      <c r="M40" s="1489"/>
      <c r="N40" s="1492"/>
      <c r="O40" s="1493"/>
      <c r="P40" s="1508"/>
      <c r="Q40" s="1453"/>
      <c r="R40" s="290"/>
      <c r="U40" s="389"/>
      <c r="V40" s="389"/>
    </row>
    <row r="41" spans="1:25" ht="24.95" customHeight="1" x14ac:dyDescent="0.3">
      <c r="A41" s="1583"/>
      <c r="B41" s="1581"/>
      <c r="C41" s="1593"/>
      <c r="D41" s="1510" t="s">
        <v>129</v>
      </c>
      <c r="E41" s="1509"/>
      <c r="F41" s="1511"/>
      <c r="G41" s="1509" t="s">
        <v>130</v>
      </c>
      <c r="H41" s="1509"/>
      <c r="I41" s="1587"/>
      <c r="K41" s="1500" t="s">
        <v>246</v>
      </c>
      <c r="L41" s="1501"/>
      <c r="M41" s="1484"/>
      <c r="N41" s="1494" t="s">
        <v>248</v>
      </c>
      <c r="O41" s="1495"/>
      <c r="P41" s="1506" t="s">
        <v>250</v>
      </c>
      <c r="Q41" s="1451">
        <f>ROUND(R41*Belarus*(1-$K$51),2)</f>
        <v>807</v>
      </c>
      <c r="R41" s="294">
        <v>807</v>
      </c>
      <c r="U41" s="389"/>
      <c r="V41" s="389"/>
    </row>
    <row r="42" spans="1:25" ht="24.95" customHeight="1" x14ac:dyDescent="0.3">
      <c r="A42" s="1583"/>
      <c r="B42" s="1581"/>
      <c r="C42" s="1593"/>
      <c r="D42" s="1510" t="s">
        <v>141</v>
      </c>
      <c r="E42" s="1509"/>
      <c r="F42" s="1511"/>
      <c r="G42" s="1509" t="s">
        <v>140</v>
      </c>
      <c r="H42" s="1509"/>
      <c r="I42" s="1587"/>
      <c r="K42" s="1502"/>
      <c r="L42" s="1503"/>
      <c r="M42" s="1485"/>
      <c r="N42" s="1496"/>
      <c r="O42" s="1497"/>
      <c r="P42" s="1507"/>
      <c r="Q42" s="1452"/>
      <c r="R42" s="290"/>
    </row>
    <row r="43" spans="1:25" s="19" customFormat="1" ht="24.95" customHeight="1" x14ac:dyDescent="0.2">
      <c r="A43" s="1583"/>
      <c r="B43" s="1582"/>
      <c r="C43" s="1594"/>
      <c r="D43" s="1481" t="s">
        <v>142</v>
      </c>
      <c r="E43" s="1482"/>
      <c r="F43" s="1483"/>
      <c r="G43" s="1482" t="s">
        <v>140</v>
      </c>
      <c r="H43" s="1482"/>
      <c r="I43" s="1588"/>
      <c r="K43" s="1504"/>
      <c r="L43" s="1505"/>
      <c r="M43" s="1486"/>
      <c r="N43" s="1498"/>
      <c r="O43" s="1499"/>
      <c r="P43" s="1508"/>
      <c r="Q43" s="1453"/>
      <c r="R43" s="493"/>
    </row>
    <row r="44" spans="1:25" s="19" customFormat="1" ht="15" customHeight="1" x14ac:dyDescent="0.2">
      <c r="A44" s="309"/>
      <c r="B44" s="309"/>
      <c r="C44" s="310"/>
      <c r="D44" s="310"/>
      <c r="E44" s="311"/>
      <c r="F44" s="311"/>
      <c r="G44" s="311"/>
      <c r="H44" s="311"/>
      <c r="I44" s="311"/>
      <c r="J44" s="312"/>
      <c r="K44" s="287"/>
      <c r="L44" s="287"/>
      <c r="M44" s="287"/>
      <c r="N44" s="287"/>
      <c r="O44" s="288"/>
      <c r="P44" s="288"/>
      <c r="Q44" s="288"/>
      <c r="R44" s="501"/>
    </row>
    <row r="45" spans="1:25" s="19" customFormat="1" ht="24.95" customHeight="1" x14ac:dyDescent="0.2">
      <c r="A45" s="1561" t="s">
        <v>46</v>
      </c>
      <c r="B45" s="1561"/>
      <c r="C45" s="1561"/>
      <c r="D45" s="1561"/>
      <c r="E45" s="1561"/>
      <c r="F45" s="1561"/>
      <c r="G45" s="1561"/>
      <c r="H45" s="1561"/>
      <c r="I45" s="1566" t="s">
        <v>163</v>
      </c>
      <c r="J45" s="1566"/>
      <c r="K45" s="1566"/>
      <c r="L45" s="1566"/>
      <c r="M45" s="1566"/>
      <c r="N45" s="1566"/>
      <c r="O45" s="1566"/>
      <c r="P45" s="1566"/>
      <c r="Q45" s="1566"/>
      <c r="R45" s="501"/>
    </row>
    <row r="46" spans="1:25" ht="24.95" customHeight="1" x14ac:dyDescent="0.3">
      <c r="A46" s="9" t="s">
        <v>393</v>
      </c>
      <c r="B46" s="20"/>
      <c r="C46" s="20"/>
      <c r="D46" s="20"/>
      <c r="E46" s="20"/>
      <c r="F46" s="20"/>
      <c r="G46" s="20"/>
      <c r="H46" s="488"/>
      <c r="I46" s="1566"/>
      <c r="J46" s="1566"/>
      <c r="K46" s="1566"/>
      <c r="L46" s="1566"/>
      <c r="M46" s="1566"/>
      <c r="N46" s="1566"/>
      <c r="O46" s="1566"/>
      <c r="P46" s="1566"/>
      <c r="Q46" s="1566"/>
    </row>
    <row r="47" spans="1:25" ht="24.95" customHeight="1" x14ac:dyDescent="0.3">
      <c r="A47" s="489" t="s">
        <v>449</v>
      </c>
      <c r="I47" s="230" t="s">
        <v>633</v>
      </c>
      <c r="J47" s="488"/>
      <c r="K47" s="488"/>
      <c r="L47" s="488"/>
      <c r="M47" s="488"/>
      <c r="N47" s="488"/>
      <c r="O47" s="488"/>
      <c r="P47" s="488"/>
      <c r="Q47" s="488"/>
    </row>
    <row r="49" spans="1:18" ht="16.5" customHeight="1" x14ac:dyDescent="0.3"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6"/>
      <c r="M49" s="16"/>
      <c r="N49" s="16"/>
      <c r="O49" s="16"/>
      <c r="P49" s="19"/>
      <c r="Q49" s="16"/>
      <c r="R49" s="31"/>
    </row>
    <row r="50" spans="1:18" ht="50.25" customHeight="1" x14ac:dyDescent="0.3">
      <c r="A50" s="1254" t="s">
        <v>47</v>
      </c>
      <c r="B50" s="1254"/>
      <c r="C50" s="1254"/>
      <c r="D50" s="1254"/>
      <c r="E50" s="1448" t="s">
        <v>389</v>
      </c>
      <c r="F50" s="1448"/>
      <c r="G50" s="1448" t="s">
        <v>565</v>
      </c>
      <c r="H50" s="1448"/>
      <c r="I50" s="1450" t="s">
        <v>390</v>
      </c>
      <c r="J50" s="1450"/>
      <c r="K50" s="1448" t="s">
        <v>369</v>
      </c>
      <c r="L50" s="1448"/>
      <c r="M50" s="31"/>
      <c r="N50" s="31"/>
      <c r="O50" s="31"/>
      <c r="P50" s="30"/>
      <c r="Q50" s="31"/>
      <c r="R50" s="31"/>
    </row>
    <row r="51" spans="1:18" ht="45" x14ac:dyDescent="0.3">
      <c r="A51" s="1255"/>
      <c r="B51" s="1255"/>
      <c r="C51" s="1255"/>
      <c r="D51" s="1255"/>
      <c r="E51" s="1449">
        <v>0</v>
      </c>
      <c r="F51" s="1449"/>
      <c r="G51" s="1449">
        <v>0</v>
      </c>
      <c r="H51" s="1449"/>
      <c r="I51" s="1449">
        <v>0</v>
      </c>
      <c r="J51" s="1449"/>
      <c r="K51" s="1449">
        <v>0</v>
      </c>
      <c r="L51" s="1449"/>
      <c r="M51" s="31"/>
      <c r="N51" s="31"/>
      <c r="O51" s="47"/>
      <c r="P51" s="48"/>
      <c r="Q51" s="48"/>
      <c r="R51" s="48"/>
    </row>
    <row r="52" spans="1:18" ht="14.25" customHeight="1" x14ac:dyDescent="0.4">
      <c r="A52" s="29"/>
      <c r="B52" s="29"/>
      <c r="C52" s="29"/>
      <c r="D52" s="29"/>
      <c r="E52" s="29"/>
      <c r="F52" s="29"/>
      <c r="G52" s="31"/>
      <c r="H52" s="31"/>
      <c r="I52" s="29"/>
      <c r="J52" s="29"/>
      <c r="K52" s="29"/>
      <c r="L52" s="29"/>
      <c r="M52" s="29"/>
      <c r="N52" s="29"/>
      <c r="O52" s="29"/>
      <c r="P52" s="29"/>
      <c r="Q52" s="29"/>
      <c r="R52" s="29"/>
    </row>
    <row r="53" spans="1:18" ht="18" customHeight="1" x14ac:dyDescent="0.3">
      <c r="G53" s="16"/>
      <c r="H53" s="16"/>
    </row>
  </sheetData>
  <dataConsolidate/>
  <mergeCells count="94">
    <mergeCell ref="A38:A43"/>
    <mergeCell ref="E50:F50"/>
    <mergeCell ref="Q31:Q32"/>
    <mergeCell ref="K34:L35"/>
    <mergeCell ref="N31:P32"/>
    <mergeCell ref="N33:P34"/>
    <mergeCell ref="G38:H38"/>
    <mergeCell ref="I38:I43"/>
    <mergeCell ref="A37:H37"/>
    <mergeCell ref="K37:P37"/>
    <mergeCell ref="K38:L40"/>
    <mergeCell ref="Q33:Q34"/>
    <mergeCell ref="D39:F39"/>
    <mergeCell ref="C38:C43"/>
    <mergeCell ref="A50:D51"/>
    <mergeCell ref="E51:F51"/>
    <mergeCell ref="Q28:Q29"/>
    <mergeCell ref="N28:P29"/>
    <mergeCell ref="H14:Q17"/>
    <mergeCell ref="I45:Q46"/>
    <mergeCell ref="A45:H45"/>
    <mergeCell ref="A15:A17"/>
    <mergeCell ref="C15:C17"/>
    <mergeCell ref="E21:I21"/>
    <mergeCell ref="I29:J29"/>
    <mergeCell ref="K29:L29"/>
    <mergeCell ref="I30:J32"/>
    <mergeCell ref="K30:L32"/>
    <mergeCell ref="I34:J35"/>
    <mergeCell ref="D42:F42"/>
    <mergeCell ref="B38:B43"/>
    <mergeCell ref="D41:F41"/>
    <mergeCell ref="A3:A4"/>
    <mergeCell ref="B3:B4"/>
    <mergeCell ref="C3:C4"/>
    <mergeCell ref="K19:Q19"/>
    <mergeCell ref="K20:Q24"/>
    <mergeCell ref="A23:A26"/>
    <mergeCell ref="A19:I20"/>
    <mergeCell ref="K25:Q25"/>
    <mergeCell ref="B25:B26"/>
    <mergeCell ref="C24:C26"/>
    <mergeCell ref="B16:B17"/>
    <mergeCell ref="A13:A14"/>
    <mergeCell ref="B21:B22"/>
    <mergeCell ref="C21:C22"/>
    <mergeCell ref="D21:D22"/>
    <mergeCell ref="A8:A10"/>
    <mergeCell ref="B2:M2"/>
    <mergeCell ref="B8:B10"/>
    <mergeCell ref="C8:C10"/>
    <mergeCell ref="H13:Q13"/>
    <mergeCell ref="B13:B14"/>
    <mergeCell ref="E13:F13"/>
    <mergeCell ref="B5:B7"/>
    <mergeCell ref="C5:C7"/>
    <mergeCell ref="E3:Q3"/>
    <mergeCell ref="D3:D4"/>
    <mergeCell ref="C13:C14"/>
    <mergeCell ref="D13:D14"/>
    <mergeCell ref="D38:F38"/>
    <mergeCell ref="D43:F43"/>
    <mergeCell ref="Q38:Q40"/>
    <mergeCell ref="M41:M43"/>
    <mergeCell ref="M38:M40"/>
    <mergeCell ref="N38:O40"/>
    <mergeCell ref="N41:O43"/>
    <mergeCell ref="K41:L43"/>
    <mergeCell ref="P38:P40"/>
    <mergeCell ref="P41:P43"/>
    <mergeCell ref="G43:H43"/>
    <mergeCell ref="G42:H42"/>
    <mergeCell ref="G41:H41"/>
    <mergeCell ref="G40:H40"/>
    <mergeCell ref="G39:H39"/>
    <mergeCell ref="D40:F40"/>
    <mergeCell ref="A5:A7"/>
    <mergeCell ref="A34:A35"/>
    <mergeCell ref="B34:B35"/>
    <mergeCell ref="A29:H29"/>
    <mergeCell ref="A30:C32"/>
    <mergeCell ref="C34:D35"/>
    <mergeCell ref="E34:F35"/>
    <mergeCell ref="G34:H35"/>
    <mergeCell ref="A21:A22"/>
    <mergeCell ref="D30:H32"/>
    <mergeCell ref="A27:L27"/>
    <mergeCell ref="G50:H50"/>
    <mergeCell ref="G51:H51"/>
    <mergeCell ref="I50:J50"/>
    <mergeCell ref="I51:J51"/>
    <mergeCell ref="Q41:Q43"/>
    <mergeCell ref="K50:L50"/>
    <mergeCell ref="K51:L51"/>
  </mergeCells>
  <phoneticPr fontId="24" type="noConversion"/>
  <printOptions horizontalCentered="1"/>
  <pageMargins left="0" right="0" top="0" bottom="0" header="0" footer="0"/>
  <pageSetup paperSize="9" scale="37" orientation="landscape" r:id="rId1"/>
  <headerFooter scaleWithDoc="0">
    <oddFooter>&amp;R&amp;"Arial Cyr,полужирный"&amp;8стр. &amp;P из &amp;N &amp;"Arial Cyr,обычный"&amp;A</oddFooter>
  </headerFooter>
  <drawing r:id="rId2"/>
  <legacyDrawing r:id="rId3"/>
  <oleObjects>
    <mc:AlternateContent xmlns:mc="http://schemas.openxmlformats.org/markup-compatibility/2006">
      <mc:Choice Requires="x14">
        <oleObject progId="CorelDRAW.Graphic.13" shapeId="14848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3" shapeId="148481" r:id="rId4"/>
      </mc:Fallback>
    </mc:AlternateContent>
    <mc:AlternateContent xmlns:mc="http://schemas.openxmlformats.org/markup-compatibility/2006">
      <mc:Choice Requires="x14">
        <oleObject progId="CorelDRAW.Graphic.13" shapeId="148482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3" shapeId="148482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00000"/>
    <pageSetUpPr fitToPage="1"/>
  </sheetPr>
  <dimension ref="A1:BX99"/>
  <sheetViews>
    <sheetView showGridLines="0" zoomScale="55" zoomScaleNormal="55" zoomScaleSheetLayoutView="55" zoomScalePageLayoutView="40" workbookViewId="0">
      <selection activeCell="C1" sqref="C1"/>
    </sheetView>
  </sheetViews>
  <sheetFormatPr defaultRowHeight="30" x14ac:dyDescent="0.4"/>
  <cols>
    <col min="1" max="1" width="29.85546875" style="8" customWidth="1"/>
    <col min="2" max="2" width="25.7109375" style="8" customWidth="1"/>
    <col min="3" max="3" width="20.7109375" style="8" customWidth="1"/>
    <col min="4" max="4" width="16.7109375" style="8" customWidth="1"/>
    <col min="5" max="17" width="20.7109375" style="8" customWidth="1"/>
    <col min="18" max="18" width="24.7109375" customWidth="1"/>
    <col min="19" max="19" width="24.7109375" style="376" customWidth="1"/>
    <col min="20" max="20" width="22.85546875" style="376" hidden="1" customWidth="1"/>
    <col min="21" max="21" width="11" style="349" hidden="1" customWidth="1"/>
    <col min="22" max="34" width="13.140625" style="125" hidden="1" customWidth="1"/>
    <col min="35" max="35" width="17.42578125" style="125" hidden="1" customWidth="1"/>
    <col min="36" max="36" width="15.42578125" style="333" bestFit="1" customWidth="1"/>
    <col min="37" max="40" width="13.42578125" style="333" bestFit="1" customWidth="1"/>
    <col min="41" max="41" width="14.5703125" style="333" customWidth="1"/>
    <col min="42" max="42" width="14.7109375" style="333" customWidth="1"/>
    <col min="43" max="47" width="13" style="333" bestFit="1" customWidth="1"/>
    <col min="48" max="48" width="13" bestFit="1" customWidth="1"/>
    <col min="49" max="49" width="4.140625" bestFit="1" customWidth="1"/>
    <col min="50" max="50" width="13" bestFit="1" customWidth="1"/>
    <col min="51" max="51" width="17.42578125" bestFit="1" customWidth="1"/>
    <col min="52" max="52" width="4.7109375" bestFit="1" customWidth="1"/>
    <col min="53" max="54" width="14.85546875" bestFit="1" customWidth="1"/>
    <col min="55" max="55" width="4.7109375" bestFit="1" customWidth="1"/>
    <col min="56" max="59" width="14.85546875" bestFit="1" customWidth="1"/>
    <col min="60" max="60" width="17.42578125" bestFit="1" customWidth="1"/>
  </cols>
  <sheetData>
    <row r="1" spans="1:60" ht="75.75" customHeight="1" x14ac:dyDescent="0.4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593"/>
      <c r="T1" s="593"/>
      <c r="U1" s="332">
        <v>503</v>
      </c>
      <c r="V1" s="337" t="s">
        <v>21</v>
      </c>
    </row>
    <row r="2" spans="1:60" ht="33" customHeight="1" x14ac:dyDescent="0.4">
      <c r="C2" s="1608" t="s">
        <v>263</v>
      </c>
      <c r="D2" s="1608"/>
      <c r="E2" s="1608"/>
      <c r="F2" s="1608"/>
      <c r="G2" s="1608"/>
      <c r="H2" s="1608"/>
      <c r="I2" s="1608"/>
      <c r="J2" s="1608"/>
      <c r="K2" s="1608"/>
      <c r="L2" s="1608"/>
      <c r="M2" s="1608"/>
      <c r="N2" s="1608"/>
      <c r="R2" s="334" t="s">
        <v>147</v>
      </c>
      <c r="S2" s="437">
        <v>44621</v>
      </c>
      <c r="T2" s="528"/>
      <c r="U2" s="1695" t="s">
        <v>506</v>
      </c>
      <c r="V2" s="125">
        <v>3</v>
      </c>
      <c r="W2" s="125">
        <v>3.5</v>
      </c>
      <c r="X2" s="125">
        <v>4</v>
      </c>
      <c r="Y2" s="125">
        <v>4.5</v>
      </c>
      <c r="Z2" s="125">
        <v>5</v>
      </c>
      <c r="AA2" s="125">
        <v>5.5</v>
      </c>
      <c r="AB2" s="125">
        <v>6</v>
      </c>
      <c r="AC2" s="125">
        <v>6.5</v>
      </c>
      <c r="AD2" s="125">
        <v>7</v>
      </c>
      <c r="AE2" s="125">
        <v>7.5</v>
      </c>
      <c r="AF2" s="125">
        <v>8</v>
      </c>
      <c r="AG2" s="125">
        <v>8.5</v>
      </c>
      <c r="AH2" s="125">
        <v>9</v>
      </c>
    </row>
    <row r="3" spans="1:60" s="336" customFormat="1" ht="24.95" customHeight="1" x14ac:dyDescent="0.2">
      <c r="A3" s="1522" t="s">
        <v>264</v>
      </c>
      <c r="B3" s="1523" t="s">
        <v>83</v>
      </c>
      <c r="C3" s="1523" t="s">
        <v>42</v>
      </c>
      <c r="D3" s="1523" t="s">
        <v>84</v>
      </c>
      <c r="E3" s="1612" t="s">
        <v>85</v>
      </c>
      <c r="F3" s="1613"/>
      <c r="G3" s="1613"/>
      <c r="H3" s="1613"/>
      <c r="I3" s="1613"/>
      <c r="J3" s="1613"/>
      <c r="K3" s="1613"/>
      <c r="L3" s="1613"/>
      <c r="M3" s="1613"/>
      <c r="N3" s="1613"/>
      <c r="O3" s="1613"/>
      <c r="P3" s="1613"/>
      <c r="Q3" s="1613"/>
      <c r="R3" s="1710" t="s">
        <v>571</v>
      </c>
      <c r="S3" s="1711"/>
      <c r="T3" s="505"/>
      <c r="U3" s="1695"/>
      <c r="V3" s="1696" t="s">
        <v>597</v>
      </c>
      <c r="W3" s="1696"/>
      <c r="X3" s="1696"/>
      <c r="Y3" s="1696"/>
      <c r="Z3" s="1696"/>
      <c r="AA3" s="1696"/>
      <c r="AB3" s="1696"/>
      <c r="AC3" s="1696"/>
      <c r="AD3" s="1696"/>
      <c r="AE3" s="1696"/>
      <c r="AF3" s="1696"/>
      <c r="AG3" s="1696"/>
      <c r="AH3" s="1696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</row>
    <row r="4" spans="1:60" s="336" customFormat="1" ht="24.95" customHeight="1" x14ac:dyDescent="0.2">
      <c r="A4" s="1522"/>
      <c r="B4" s="1524"/>
      <c r="C4" s="1524"/>
      <c r="D4" s="1524"/>
      <c r="E4" s="892">
        <v>3</v>
      </c>
      <c r="F4" s="893">
        <v>3.5</v>
      </c>
      <c r="G4" s="892">
        <v>4</v>
      </c>
      <c r="H4" s="892">
        <v>4.5</v>
      </c>
      <c r="I4" s="892">
        <v>5</v>
      </c>
      <c r="J4" s="892">
        <v>5.5</v>
      </c>
      <c r="K4" s="892">
        <v>6</v>
      </c>
      <c r="L4" s="892">
        <v>6.5</v>
      </c>
      <c r="M4" s="892">
        <v>7</v>
      </c>
      <c r="N4" s="892">
        <v>7.5</v>
      </c>
      <c r="O4" s="892">
        <v>8</v>
      </c>
      <c r="P4" s="893">
        <v>8.5</v>
      </c>
      <c r="Q4" s="893">
        <v>9</v>
      </c>
      <c r="R4" s="1710"/>
      <c r="S4" s="1711"/>
      <c r="T4" s="505"/>
      <c r="U4" s="1695"/>
      <c r="V4" s="814">
        <v>0.3</v>
      </c>
      <c r="W4" s="814">
        <v>0.3</v>
      </c>
      <c r="X4" s="814">
        <v>0.2</v>
      </c>
      <c r="Y4" s="814">
        <v>0.2</v>
      </c>
      <c r="Z4" s="814">
        <v>0.2</v>
      </c>
      <c r="AA4" s="814">
        <v>0.2</v>
      </c>
      <c r="AB4" s="814">
        <v>0</v>
      </c>
      <c r="AC4" s="814">
        <v>0</v>
      </c>
      <c r="AD4" s="814">
        <v>0</v>
      </c>
      <c r="AE4" s="814">
        <v>0</v>
      </c>
      <c r="AF4" s="814">
        <v>0</v>
      </c>
      <c r="AG4" s="814">
        <v>0</v>
      </c>
      <c r="AH4" s="814">
        <v>0</v>
      </c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</row>
    <row r="5" spans="1:60" ht="27.75" customHeight="1" x14ac:dyDescent="0.4">
      <c r="A5" s="1553"/>
      <c r="B5" s="1513" t="s">
        <v>530</v>
      </c>
      <c r="C5" s="1598" t="s">
        <v>577</v>
      </c>
      <c r="D5" s="585">
        <v>1.53</v>
      </c>
      <c r="E5" s="767">
        <f>IF(V5&gt;0,ROUND(V5*($U$1*(1+$U5+V$4))*Belarus*(1-$B$70),2),"-")</f>
        <v>50422.18</v>
      </c>
      <c r="F5" s="767">
        <f>IF(W5&gt;0,ROUND(W5*($U$1*(1+$U5+W$4))*Belarus*(1-$B$70),2),"-")</f>
        <v>52468.84</v>
      </c>
      <c r="G5" s="767">
        <f t="shared" ref="G5:G8" si="0">IF(X5&gt;0,ROUND(X5*($U$1*(1+$U5+X$4))*Belarus*(1-$B$70),2),"-")</f>
        <v>54452.160000000003</v>
      </c>
      <c r="H5" s="767">
        <f t="shared" ref="H5:H8" si="1">IF(Y5&gt;0,ROUND(Y5*($U$1*(1+$U5+Y$4))*Belarus*(1-$B$70),2),"-")</f>
        <v>79614.89</v>
      </c>
      <c r="I5" s="767">
        <f t="shared" ref="I5:I8" si="2">IF(Z5&gt;0,ROUND(Z5*($U$1*(1+$U5+Z$4))*Belarus*(1-$B$70),2),"-")</f>
        <v>88903.19</v>
      </c>
      <c r="J5" s="767">
        <f t="shared" ref="J5:J8" si="3">IF(AA5&gt;0,ROUND(AA5*($U$1*(1+$U5+AA$4))*Belarus*(1-$B$70),2),"-")</f>
        <v>93419.57</v>
      </c>
      <c r="K5" s="767">
        <f t="shared" ref="K5:K8" si="4">IF(AB5&gt;0,ROUND(AB5*($U$1*(1+$U5+AB$4))*Belarus*(1-$B$70),2),"-")</f>
        <v>95295.46</v>
      </c>
      <c r="L5" s="767">
        <f t="shared" ref="L5:L8" si="5">IF(AC5&gt;0,ROUND(AC5*($U$1*(1+$U5+AC$4))*Belarus*(1-$B$70),2),"-")</f>
        <v>112615.06</v>
      </c>
      <c r="M5" s="767">
        <f t="shared" ref="M5:M8" si="6">IF(AD5&gt;0,ROUND(AD5*($U$1*(1+$U5+AD$4))*Belarus*(1-$B$70),2),"-")</f>
        <v>116500.94</v>
      </c>
      <c r="N5" s="767" t="str">
        <f t="shared" ref="N5:N8" si="7">IF(AE5&gt;0,ROUND(AE5*($U$1*(1+$U5+AE$4))*Belarus*(1-$B$70),2),"-")</f>
        <v>-</v>
      </c>
      <c r="O5" s="767" t="str">
        <f t="shared" ref="O5:O8" si="8">IF(AF5&gt;0,ROUND(AF5*($U$1*(1+$U5+AF$4))*Belarus*(1-$B$70),2),"-")</f>
        <v>-</v>
      </c>
      <c r="P5" s="767" t="str">
        <f t="shared" ref="P5:P8" si="9">IF(AG5&gt;0,ROUND(AG5*($U$1*(1+$U5+AG$4))*Belarus*(1-$B$70),2),"-")</f>
        <v>-</v>
      </c>
      <c r="Q5" s="767" t="str">
        <f t="shared" ref="Q5:Q8" si="10">IF(AH5&gt;0,ROUND(AH5*($U$1*(1+$U5+AH$4))*Belarus*(1-$B$70),2),"-")</f>
        <v>-</v>
      </c>
      <c r="R5" s="1710"/>
      <c r="S5" s="1711"/>
      <c r="T5" s="505"/>
      <c r="U5" s="815">
        <v>7.0000000000000007E-2</v>
      </c>
      <c r="V5" s="813">
        <v>73.17</v>
      </c>
      <c r="W5" s="813">
        <v>76.14</v>
      </c>
      <c r="X5" s="813">
        <v>85.24</v>
      </c>
      <c r="Y5" s="813">
        <v>124.63</v>
      </c>
      <c r="Z5" s="813">
        <v>139.16999999999999</v>
      </c>
      <c r="AA5" s="813">
        <v>146.24</v>
      </c>
      <c r="AB5" s="813">
        <v>177.06</v>
      </c>
      <c r="AC5" s="813">
        <v>209.24</v>
      </c>
      <c r="AD5" s="813">
        <v>216.46</v>
      </c>
      <c r="AE5" s="813">
        <v>0</v>
      </c>
      <c r="AF5" s="813">
        <v>0</v>
      </c>
      <c r="AG5" s="813">
        <v>0</v>
      </c>
      <c r="AH5" s="813">
        <v>0</v>
      </c>
      <c r="AI5" s="125">
        <v>1.53</v>
      </c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608"/>
      <c r="AX5" s="608"/>
      <c r="AY5" s="608"/>
      <c r="AZ5" s="333"/>
      <c r="BA5" s="333"/>
      <c r="BB5" s="333"/>
      <c r="BC5" s="333"/>
      <c r="BD5" s="333"/>
      <c r="BE5" s="333"/>
      <c r="BF5" s="333"/>
      <c r="BG5" s="333"/>
      <c r="BH5" s="333"/>
    </row>
    <row r="6" spans="1:60" ht="27.75" customHeight="1" x14ac:dyDescent="0.4">
      <c r="A6" s="1553"/>
      <c r="B6" s="1513"/>
      <c r="C6" s="1598"/>
      <c r="D6" s="190">
        <v>1.73</v>
      </c>
      <c r="E6" s="767">
        <f t="shared" ref="E6:E8" si="11">IF(V6&gt;0,ROUND(V6*($U$1*(1+$U6+V$4))*Belarus*(1-$B$70),2),"-")</f>
        <v>54123.81</v>
      </c>
      <c r="F6" s="767">
        <f t="shared" ref="F6:F8" si="12">IF(W6&gt;0,ROUND(W6*($U$1*(1+$U6+W$4))*Belarus*(1-$B$70),2),"-")</f>
        <v>56186.31</v>
      </c>
      <c r="G6" s="767">
        <f t="shared" si="0"/>
        <v>58093.279999999999</v>
      </c>
      <c r="H6" s="767">
        <f t="shared" si="1"/>
        <v>78420.320000000007</v>
      </c>
      <c r="I6" s="767">
        <f t="shared" si="2"/>
        <v>91462.3</v>
      </c>
      <c r="J6" s="767">
        <f t="shared" si="3"/>
        <v>112824.71</v>
      </c>
      <c r="K6" s="767">
        <f t="shared" si="4"/>
        <v>111335.63</v>
      </c>
      <c r="L6" s="767">
        <f t="shared" si="5"/>
        <v>125930.68</v>
      </c>
      <c r="M6" s="767">
        <f t="shared" si="6"/>
        <v>129786.07</v>
      </c>
      <c r="N6" s="767">
        <f t="shared" si="7"/>
        <v>164034.74</v>
      </c>
      <c r="O6" s="767">
        <f t="shared" si="8"/>
        <v>168088.92</v>
      </c>
      <c r="P6" s="767">
        <f t="shared" si="9"/>
        <v>174340.2</v>
      </c>
      <c r="Q6" s="767">
        <f t="shared" si="10"/>
        <v>178368.23</v>
      </c>
      <c r="R6" s="1712" t="s">
        <v>333</v>
      </c>
      <c r="S6" s="1713"/>
      <c r="T6" s="505"/>
      <c r="U6" s="815">
        <v>0.04</v>
      </c>
      <c r="V6" s="813">
        <v>80.3</v>
      </c>
      <c r="W6" s="813">
        <v>83.36</v>
      </c>
      <c r="X6" s="813">
        <v>93.14</v>
      </c>
      <c r="Y6" s="813">
        <v>125.73</v>
      </c>
      <c r="Z6" s="813">
        <v>146.63999999999999</v>
      </c>
      <c r="AA6" s="813">
        <v>180.89</v>
      </c>
      <c r="AB6" s="813">
        <v>212.83</v>
      </c>
      <c r="AC6" s="813">
        <v>240.73</v>
      </c>
      <c r="AD6" s="813">
        <v>248.1</v>
      </c>
      <c r="AE6" s="813">
        <v>313.57</v>
      </c>
      <c r="AF6" s="813">
        <v>321.32</v>
      </c>
      <c r="AG6" s="813">
        <v>333.27</v>
      </c>
      <c r="AH6" s="813">
        <v>340.97</v>
      </c>
      <c r="AI6" s="125">
        <v>1.73</v>
      </c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608"/>
      <c r="AX6" s="608"/>
      <c r="AY6" s="608"/>
      <c r="AZ6" s="333"/>
      <c r="BA6" s="333"/>
      <c r="BB6" s="333"/>
      <c r="BC6" s="333"/>
      <c r="BD6" s="333"/>
      <c r="BE6" s="333"/>
      <c r="BF6" s="333"/>
      <c r="BG6" s="333"/>
      <c r="BH6" s="333"/>
    </row>
    <row r="7" spans="1:60" ht="27.75" customHeight="1" x14ac:dyDescent="0.4">
      <c r="A7" s="1553"/>
      <c r="B7" s="1513"/>
      <c r="C7" s="1598"/>
      <c r="D7" s="190">
        <v>2.0299999999999998</v>
      </c>
      <c r="E7" s="767">
        <f t="shared" si="11"/>
        <v>60446.52</v>
      </c>
      <c r="F7" s="767">
        <f t="shared" si="12"/>
        <v>62532.46</v>
      </c>
      <c r="G7" s="767">
        <f t="shared" si="0"/>
        <v>64446.37</v>
      </c>
      <c r="H7" s="767">
        <f t="shared" si="1"/>
        <v>94910.06</v>
      </c>
      <c r="I7" s="767">
        <f t="shared" si="2"/>
        <v>99841.48</v>
      </c>
      <c r="J7" s="767">
        <f t="shared" si="3"/>
        <v>128977.25</v>
      </c>
      <c r="K7" s="767">
        <f t="shared" si="4"/>
        <v>132807.09</v>
      </c>
      <c r="L7" s="767">
        <f t="shared" si="5"/>
        <v>138692.19</v>
      </c>
      <c r="M7" s="767">
        <f t="shared" si="6"/>
        <v>173801.59</v>
      </c>
      <c r="N7" s="767">
        <f t="shared" si="7"/>
        <v>179264.17</v>
      </c>
      <c r="O7" s="767">
        <f t="shared" si="8"/>
        <v>183373.68</v>
      </c>
      <c r="P7" s="767">
        <f t="shared" si="9"/>
        <v>182251.99</v>
      </c>
      <c r="Q7" s="767">
        <f t="shared" si="10"/>
        <v>188267.87</v>
      </c>
      <c r="R7" s="1714"/>
      <c r="S7" s="1715"/>
      <c r="T7" s="505"/>
      <c r="U7" s="815">
        <v>0</v>
      </c>
      <c r="V7" s="813">
        <v>92.44</v>
      </c>
      <c r="W7" s="813">
        <v>95.63</v>
      </c>
      <c r="X7" s="813">
        <v>106.77</v>
      </c>
      <c r="Y7" s="813">
        <v>157.24</v>
      </c>
      <c r="Z7" s="813">
        <v>165.41</v>
      </c>
      <c r="AA7" s="813">
        <v>213.68</v>
      </c>
      <c r="AB7" s="813">
        <v>264.02999999999997</v>
      </c>
      <c r="AC7" s="813">
        <v>275.73</v>
      </c>
      <c r="AD7" s="813">
        <v>345.53</v>
      </c>
      <c r="AE7" s="813">
        <v>356.39</v>
      </c>
      <c r="AF7" s="813">
        <v>364.56</v>
      </c>
      <c r="AG7" s="813">
        <v>362.33</v>
      </c>
      <c r="AH7" s="813">
        <v>374.29</v>
      </c>
      <c r="AI7" s="125">
        <v>2.0299999999999998</v>
      </c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608"/>
      <c r="AX7" s="608"/>
      <c r="AY7" s="608"/>
      <c r="AZ7" s="333"/>
      <c r="BA7" s="333"/>
      <c r="BB7" s="333"/>
      <c r="BC7" s="333"/>
      <c r="BD7" s="333"/>
      <c r="BE7" s="333"/>
      <c r="BF7" s="333"/>
      <c r="BG7" s="333"/>
      <c r="BH7" s="333"/>
    </row>
    <row r="8" spans="1:60" ht="27.75" customHeight="1" x14ac:dyDescent="0.4">
      <c r="A8" s="1553"/>
      <c r="B8" s="1513"/>
      <c r="C8" s="1598"/>
      <c r="D8" s="190">
        <v>2.4300000000000002</v>
      </c>
      <c r="E8" s="767">
        <f t="shared" si="11"/>
        <v>74921.850000000006</v>
      </c>
      <c r="F8" s="767">
        <f t="shared" si="12"/>
        <v>78750.94</v>
      </c>
      <c r="G8" s="767">
        <f t="shared" si="0"/>
        <v>91585.99</v>
      </c>
      <c r="H8" s="767">
        <f t="shared" si="1"/>
        <v>106093.51</v>
      </c>
      <c r="I8" s="767">
        <f t="shared" si="2"/>
        <v>120375.45</v>
      </c>
      <c r="J8" s="767">
        <f t="shared" si="3"/>
        <v>150211.9</v>
      </c>
      <c r="K8" s="767">
        <f t="shared" si="4"/>
        <v>179805.4</v>
      </c>
      <c r="L8" s="767">
        <f t="shared" si="5"/>
        <v>188793.76</v>
      </c>
      <c r="M8" s="767">
        <f t="shared" si="6"/>
        <v>192922.38</v>
      </c>
      <c r="N8" s="767">
        <f t="shared" si="7"/>
        <v>198475</v>
      </c>
      <c r="O8" s="767">
        <f t="shared" si="8"/>
        <v>202570.17</v>
      </c>
      <c r="P8" s="767">
        <f t="shared" si="9"/>
        <v>208065.45</v>
      </c>
      <c r="Q8" s="767">
        <f t="shared" si="10"/>
        <v>259816.6</v>
      </c>
      <c r="R8" s="1714"/>
      <c r="S8" s="1715"/>
      <c r="T8" s="505"/>
      <c r="U8" s="815">
        <v>-0.05</v>
      </c>
      <c r="V8" s="813">
        <v>119.16</v>
      </c>
      <c r="W8" s="813">
        <v>125.25</v>
      </c>
      <c r="X8" s="813">
        <v>158.33000000000001</v>
      </c>
      <c r="Y8" s="813">
        <v>183.41</v>
      </c>
      <c r="Z8" s="813">
        <v>208.1</v>
      </c>
      <c r="AA8" s="813">
        <v>259.68</v>
      </c>
      <c r="AB8" s="813">
        <v>376.28</v>
      </c>
      <c r="AC8" s="813">
        <v>395.09</v>
      </c>
      <c r="AD8" s="813">
        <v>403.73</v>
      </c>
      <c r="AE8" s="813">
        <v>415.35</v>
      </c>
      <c r="AF8" s="813">
        <v>423.92</v>
      </c>
      <c r="AG8" s="813">
        <v>435.42</v>
      </c>
      <c r="AH8" s="813">
        <v>543.72</v>
      </c>
      <c r="AI8" s="125">
        <v>2.4300000000000002</v>
      </c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608"/>
      <c r="AX8" s="608"/>
      <c r="AY8" s="608"/>
      <c r="AZ8" s="333"/>
      <c r="BA8" s="333"/>
      <c r="BB8" s="333"/>
      <c r="BC8" s="333"/>
      <c r="BD8" s="333"/>
      <c r="BE8" s="333"/>
      <c r="BF8" s="333"/>
      <c r="BG8" s="333"/>
      <c r="BH8" s="333"/>
    </row>
    <row r="9" spans="1:60" ht="15" customHeight="1" x14ac:dyDescent="0.4">
      <c r="A9" s="340"/>
      <c r="B9" s="341"/>
      <c r="C9" s="285"/>
      <c r="D9" s="341"/>
      <c r="E9" s="341"/>
      <c r="F9" s="342"/>
      <c r="G9" s="342"/>
      <c r="H9" s="342"/>
      <c r="I9" s="342"/>
      <c r="J9" s="342"/>
      <c r="K9" s="342"/>
      <c r="L9" s="380"/>
      <c r="M9" s="342"/>
      <c r="N9" s="342"/>
      <c r="O9" s="342"/>
      <c r="P9" s="342"/>
      <c r="Q9" s="342"/>
      <c r="R9" s="1714"/>
      <c r="S9" s="1715"/>
      <c r="T9" s="338"/>
      <c r="U9" s="338"/>
      <c r="AJ9" s="125"/>
    </row>
    <row r="10" spans="1:60" s="343" customFormat="1" ht="24.95" customHeight="1" x14ac:dyDescent="0.4">
      <c r="A10" s="1707" t="s">
        <v>264</v>
      </c>
      <c r="B10" s="1472" t="s">
        <v>83</v>
      </c>
      <c r="C10" s="1472" t="s">
        <v>42</v>
      </c>
      <c r="D10" s="1472" t="s">
        <v>84</v>
      </c>
      <c r="E10" s="1459" t="s">
        <v>85</v>
      </c>
      <c r="F10" s="1460"/>
      <c r="G10" s="1460"/>
      <c r="H10" s="601"/>
      <c r="I10" s="1521" t="s">
        <v>264</v>
      </c>
      <c r="J10" s="1521"/>
      <c r="K10" s="980" t="s">
        <v>83</v>
      </c>
      <c r="L10" s="982"/>
      <c r="M10" s="1459" t="s">
        <v>477</v>
      </c>
      <c r="N10" s="1461"/>
      <c r="O10" s="584" t="s">
        <v>48</v>
      </c>
      <c r="P10" s="584" t="s">
        <v>266</v>
      </c>
      <c r="Q10" s="584" t="s">
        <v>138</v>
      </c>
      <c r="R10" s="1714"/>
      <c r="S10" s="1715"/>
      <c r="T10" s="586"/>
      <c r="U10" s="344"/>
      <c r="V10" s="345"/>
      <c r="W10" s="345"/>
      <c r="X10" s="345"/>
      <c r="Y10" s="345"/>
      <c r="Z10" s="345"/>
      <c r="AA10" s="345"/>
      <c r="AB10" s="345"/>
      <c r="AC10" s="345"/>
      <c r="AD10" s="345"/>
      <c r="AE10" s="345"/>
      <c r="AF10" s="345"/>
      <c r="AG10" s="345"/>
      <c r="AH10" s="345"/>
      <c r="AI10" s="345"/>
      <c r="AJ10" s="346"/>
      <c r="AK10" s="346"/>
      <c r="AL10" s="346"/>
      <c r="AM10" s="346"/>
      <c r="AN10" s="346"/>
      <c r="AO10" s="346"/>
      <c r="AP10" s="346"/>
      <c r="AQ10" s="346"/>
      <c r="AR10" s="346"/>
      <c r="AS10" s="346"/>
      <c r="AT10" s="346"/>
      <c r="AU10" s="346"/>
    </row>
    <row r="11" spans="1:60" s="343" customFormat="1" ht="30" customHeight="1" x14ac:dyDescent="0.4">
      <c r="A11" s="1708"/>
      <c r="B11" s="1609"/>
      <c r="C11" s="1609"/>
      <c r="D11" s="1609"/>
      <c r="E11" s="1610">
        <v>1</v>
      </c>
      <c r="F11" s="1611"/>
      <c r="G11" s="534">
        <v>1.25</v>
      </c>
      <c r="H11" s="496"/>
      <c r="I11" s="947"/>
      <c r="J11" s="947"/>
      <c r="K11" s="1056" t="s">
        <v>567</v>
      </c>
      <c r="L11" s="1058"/>
      <c r="M11" s="1616" t="s">
        <v>268</v>
      </c>
      <c r="N11" s="1617"/>
      <c r="O11" s="1515" t="s">
        <v>360</v>
      </c>
      <c r="P11" s="352">
        <v>45.37</v>
      </c>
      <c r="Q11" s="777">
        <f t="shared" ref="Q11:Q18" si="13">ROUND(AA11*Belarus*(1-$D$70),2)</f>
        <v>37099</v>
      </c>
      <c r="R11" s="1714"/>
      <c r="S11" s="1715"/>
      <c r="T11" s="344"/>
      <c r="U11" s="338"/>
      <c r="V11" s="347"/>
      <c r="W11" s="348"/>
      <c r="X11" s="348"/>
      <c r="Y11" s="345"/>
      <c r="Z11" s="345"/>
      <c r="AA11" s="355">
        <v>37099</v>
      </c>
      <c r="AB11" s="345"/>
      <c r="AC11" s="345"/>
      <c r="AD11" s="345"/>
      <c r="AE11" s="345"/>
      <c r="AF11" s="345"/>
      <c r="AG11" s="345"/>
      <c r="AH11" s="608"/>
      <c r="AI11" s="608"/>
      <c r="AJ11" s="608"/>
      <c r="AK11" s="346"/>
      <c r="AL11" s="346"/>
      <c r="AM11" s="346"/>
      <c r="AN11" s="346"/>
      <c r="AO11" s="346"/>
      <c r="AP11" s="346"/>
      <c r="AQ11" s="346"/>
      <c r="AR11" s="346"/>
      <c r="AS11" s="346"/>
      <c r="AT11" s="346"/>
      <c r="AU11" s="346"/>
    </row>
    <row r="12" spans="1:60" s="343" customFormat="1" ht="30" customHeight="1" x14ac:dyDescent="0.4">
      <c r="A12" s="1709"/>
      <c r="B12" s="1473"/>
      <c r="C12" s="1473"/>
      <c r="D12" s="1473"/>
      <c r="E12" s="535" t="s">
        <v>279</v>
      </c>
      <c r="F12" s="535" t="s">
        <v>280</v>
      </c>
      <c r="G12" s="536" t="s">
        <v>280</v>
      </c>
      <c r="H12" s="496"/>
      <c r="I12" s="947"/>
      <c r="J12" s="947"/>
      <c r="K12" s="1492"/>
      <c r="L12" s="1493"/>
      <c r="M12" s="1614" t="s">
        <v>269</v>
      </c>
      <c r="N12" s="1615"/>
      <c r="O12" s="1516"/>
      <c r="P12" s="353">
        <v>53.79</v>
      </c>
      <c r="Q12" s="778">
        <f t="shared" si="13"/>
        <v>41230</v>
      </c>
      <c r="R12" s="1714"/>
      <c r="S12" s="1715"/>
      <c r="U12" s="344">
        <v>636</v>
      </c>
      <c r="V12" s="347"/>
      <c r="W12" s="348"/>
      <c r="X12" s="862" t="s">
        <v>607</v>
      </c>
      <c r="Z12" s="345"/>
      <c r="AA12" s="355">
        <v>41230</v>
      </c>
      <c r="AB12" s="345"/>
      <c r="AC12" s="710"/>
      <c r="AD12" s="345"/>
      <c r="AE12" s="345"/>
      <c r="AF12" s="345"/>
      <c r="AG12" s="345"/>
      <c r="AH12" s="608"/>
      <c r="AI12" s="608"/>
      <c r="AJ12" s="608"/>
      <c r="AK12" s="346"/>
      <c r="AL12" s="346"/>
      <c r="AM12" s="346"/>
      <c r="AN12" s="346"/>
      <c r="AO12" s="346"/>
      <c r="AP12" s="346"/>
      <c r="AQ12" s="346"/>
      <c r="AR12" s="346"/>
      <c r="AS12" s="346"/>
      <c r="AT12" s="346"/>
      <c r="AU12" s="346"/>
    </row>
    <row r="13" spans="1:60" s="343" customFormat="1" ht="30" customHeight="1" x14ac:dyDescent="0.4">
      <c r="A13" s="1454"/>
      <c r="B13" s="1598" t="s">
        <v>531</v>
      </c>
      <c r="C13" s="1598" t="s">
        <v>577</v>
      </c>
      <c r="D13" s="532">
        <v>1.03</v>
      </c>
      <c r="E13" s="768">
        <f>IF(W13&gt;0,ROUND((W13*($U$12*(1+$U13+W$12))-$X$13)*Belarus*(1-$B$70),0),"-")</f>
        <v>22328</v>
      </c>
      <c r="F13" s="769">
        <f>IF(W13&gt;0,ROUND(W13*($U$12*(1+$U13+W$12))*Belarus*(1-$B$70),0),"-")</f>
        <v>23828</v>
      </c>
      <c r="G13" s="770">
        <f>IF(W13&gt;0,ROUND(W13*($U$12*(1+$U13+W$12)*1.2)*Belarus*(1-$B$70),0),"-")</f>
        <v>28594</v>
      </c>
      <c r="H13" s="854"/>
      <c r="I13" s="947"/>
      <c r="J13" s="947"/>
      <c r="K13" s="1056" t="s">
        <v>568</v>
      </c>
      <c r="L13" s="1058"/>
      <c r="M13" s="1616" t="s">
        <v>270</v>
      </c>
      <c r="N13" s="1617"/>
      <c r="O13" s="1516"/>
      <c r="P13" s="352">
        <v>54.51</v>
      </c>
      <c r="Q13" s="777">
        <f t="shared" si="13"/>
        <v>43723</v>
      </c>
      <c r="R13" s="1714"/>
      <c r="S13" s="1715"/>
      <c r="T13" s="816"/>
      <c r="U13" s="815">
        <v>0.3</v>
      </c>
      <c r="V13" s="608"/>
      <c r="W13" s="813">
        <v>28.82</v>
      </c>
      <c r="X13" s="863">
        <v>1500</v>
      </c>
      <c r="Y13" s="394"/>
      <c r="Z13" s="855"/>
      <c r="AA13" s="355">
        <v>43723</v>
      </c>
      <c r="AB13" s="345"/>
      <c r="AC13" s="608"/>
      <c r="AD13" s="608"/>
      <c r="AE13" s="608"/>
      <c r="AF13" s="608"/>
      <c r="AG13" s="608"/>
      <c r="AH13" s="608"/>
      <c r="AI13" s="608"/>
      <c r="AJ13" s="608"/>
      <c r="AK13" s="346"/>
      <c r="AL13" s="346"/>
      <c r="AM13" s="346"/>
      <c r="AN13" s="346"/>
      <c r="AO13" s="346"/>
      <c r="AP13" s="346"/>
      <c r="AQ13" s="346"/>
      <c r="AR13" s="346"/>
      <c r="AS13" s="346"/>
      <c r="AT13" s="346"/>
      <c r="AU13" s="346"/>
    </row>
    <row r="14" spans="1:60" s="343" customFormat="1" ht="30" customHeight="1" x14ac:dyDescent="0.4">
      <c r="A14" s="1454"/>
      <c r="B14" s="1598"/>
      <c r="C14" s="1598"/>
      <c r="D14" s="533">
        <v>1.53</v>
      </c>
      <c r="E14" s="771">
        <f t="shared" ref="E14:E17" si="14">IF(W14&gt;0,ROUND((W14*($U$12*(1+$U14+W$12))-$X$13)*Belarus*(1-$B$70),0),"-")</f>
        <v>28184</v>
      </c>
      <c r="F14" s="772" t="str">
        <f>IF(W14&gt;0,ROUND(W14*($U$12*(1+$U14+W$12))*Belarus*(1-$B$70),0),"-")&amp;"*"</f>
        <v>29684*</v>
      </c>
      <c r="G14" s="773">
        <f t="shared" ref="G14:G17" si="15">IF(W14&gt;0,ROUND(W14*($U$12*(1+$U14+W$12)*1.2)*Belarus*(1-$B$70),0),"-")</f>
        <v>35621</v>
      </c>
      <c r="H14" s="854"/>
      <c r="I14" s="947"/>
      <c r="J14" s="947"/>
      <c r="K14" s="1492"/>
      <c r="L14" s="1493"/>
      <c r="M14" s="1614" t="s">
        <v>271</v>
      </c>
      <c r="N14" s="1615"/>
      <c r="O14" s="1516"/>
      <c r="P14" s="356">
        <v>62.86</v>
      </c>
      <c r="Q14" s="779">
        <f t="shared" si="13"/>
        <v>44953</v>
      </c>
      <c r="R14" s="1714"/>
      <c r="S14" s="1715"/>
      <c r="T14" s="816"/>
      <c r="U14" s="815">
        <v>7.0000000000000007E-2</v>
      </c>
      <c r="V14" s="608"/>
      <c r="W14" s="846">
        <v>43.62</v>
      </c>
      <c r="X14" s="857"/>
      <c r="Y14" s="394"/>
      <c r="Z14" s="855"/>
      <c r="AA14" s="355">
        <v>44953</v>
      </c>
      <c r="AB14" s="345"/>
      <c r="AC14" s="608"/>
      <c r="AD14" s="608"/>
      <c r="AE14" s="608"/>
      <c r="AF14" s="608"/>
      <c r="AG14" s="608"/>
      <c r="AH14" s="608"/>
      <c r="AI14" s="608"/>
      <c r="AJ14" s="608"/>
      <c r="AK14" s="394"/>
      <c r="AL14" s="394"/>
      <c r="AM14" s="394"/>
      <c r="AN14" s="394"/>
      <c r="AO14" s="394"/>
      <c r="AP14" s="394"/>
      <c r="AQ14" s="394"/>
      <c r="AR14" s="394"/>
      <c r="AS14" s="346"/>
      <c r="AT14" s="346"/>
      <c r="AU14" s="346"/>
    </row>
    <row r="15" spans="1:60" s="343" customFormat="1" ht="30" customHeight="1" x14ac:dyDescent="0.4">
      <c r="A15" s="1454"/>
      <c r="B15" s="1598"/>
      <c r="C15" s="1598"/>
      <c r="D15" s="530">
        <v>1.73</v>
      </c>
      <c r="E15" s="771">
        <f t="shared" si="14"/>
        <v>32068</v>
      </c>
      <c r="F15" s="772" t="str">
        <f>IF(W15&gt;0,ROUND(W15*($U$12*(1+$U15+W$12))*Belarus*(1-$B$70),0),"-")&amp;"*"</f>
        <v>33568*</v>
      </c>
      <c r="G15" s="773">
        <f t="shared" si="15"/>
        <v>40282</v>
      </c>
      <c r="H15" s="854"/>
      <c r="I15" s="947"/>
      <c r="J15" s="947"/>
      <c r="K15" s="1056" t="s">
        <v>569</v>
      </c>
      <c r="L15" s="1058"/>
      <c r="M15" s="1616" t="s">
        <v>598</v>
      </c>
      <c r="N15" s="1617"/>
      <c r="O15" s="1732" t="s">
        <v>493</v>
      </c>
      <c r="P15" s="352">
        <v>89.29</v>
      </c>
      <c r="Q15" s="777">
        <f t="shared" si="13"/>
        <v>80786</v>
      </c>
      <c r="R15" s="1714"/>
      <c r="S15" s="1715"/>
      <c r="T15" s="816"/>
      <c r="U15" s="815">
        <v>0.04</v>
      </c>
      <c r="V15" s="608"/>
      <c r="W15" s="813">
        <v>50.75</v>
      </c>
      <c r="X15" s="856"/>
      <c r="Y15" s="394"/>
      <c r="Z15" s="855"/>
      <c r="AA15" s="355">
        <v>80786</v>
      </c>
      <c r="AB15" s="345"/>
      <c r="AC15" s="608"/>
      <c r="AD15" s="608"/>
      <c r="AE15" s="608"/>
      <c r="AF15" s="608"/>
      <c r="AG15" s="608"/>
      <c r="AH15" s="608"/>
      <c r="AI15" s="608"/>
      <c r="AJ15" s="608"/>
      <c r="AK15" s="394"/>
      <c r="AL15" s="394"/>
      <c r="AM15" s="394"/>
      <c r="AN15" s="394"/>
      <c r="AO15" s="394"/>
      <c r="AP15" s="394"/>
      <c r="AQ15" s="346"/>
      <c r="AR15" s="346"/>
      <c r="AS15" s="346"/>
      <c r="AT15" s="346"/>
      <c r="AU15" s="346"/>
    </row>
    <row r="16" spans="1:60" s="343" customFormat="1" ht="30" customHeight="1" x14ac:dyDescent="0.4">
      <c r="A16" s="1454"/>
      <c r="B16" s="1598"/>
      <c r="C16" s="1598"/>
      <c r="D16" s="530">
        <v>2.0299999999999998</v>
      </c>
      <c r="E16" s="771">
        <f t="shared" si="14"/>
        <v>34097</v>
      </c>
      <c r="F16" s="772" t="str">
        <f>IF(W16&gt;0,ROUND(W16*($U$12*(1+$U16+W$12))*Belarus*(1-$B$70),0),"-")&amp;"**"</f>
        <v>35597**</v>
      </c>
      <c r="G16" s="773">
        <f t="shared" si="15"/>
        <v>42716</v>
      </c>
      <c r="H16" s="854"/>
      <c r="I16" s="947"/>
      <c r="J16" s="947"/>
      <c r="K16" s="1492"/>
      <c r="L16" s="1493"/>
      <c r="M16" s="1614" t="s">
        <v>599</v>
      </c>
      <c r="N16" s="1615"/>
      <c r="O16" s="1732"/>
      <c r="P16" s="353">
        <v>103.87</v>
      </c>
      <c r="Q16" s="779">
        <f t="shared" si="13"/>
        <v>85628</v>
      </c>
      <c r="R16" s="1714"/>
      <c r="S16" s="1715"/>
      <c r="T16" s="816"/>
      <c r="U16" s="815">
        <v>0</v>
      </c>
      <c r="V16" s="608"/>
      <c r="W16" s="813">
        <v>55.97</v>
      </c>
      <c r="X16" s="856"/>
      <c r="Y16" s="394"/>
      <c r="Z16" s="855"/>
      <c r="AA16" s="355">
        <v>85628</v>
      </c>
      <c r="AB16" s="345"/>
      <c r="AC16" s="608"/>
      <c r="AD16" s="608"/>
      <c r="AE16" s="608"/>
      <c r="AF16" s="608"/>
      <c r="AG16" s="608"/>
      <c r="AH16" s="608"/>
      <c r="AI16" s="608"/>
      <c r="AJ16" s="608"/>
      <c r="AK16" s="394"/>
      <c r="AL16" s="394"/>
      <c r="AM16" s="394"/>
      <c r="AN16" s="394"/>
      <c r="AO16" s="394"/>
      <c r="AP16" s="394"/>
      <c r="AQ16" s="346"/>
      <c r="AR16" s="346"/>
      <c r="AS16" s="346"/>
      <c r="AT16" s="346"/>
      <c r="AU16" s="346"/>
    </row>
    <row r="17" spans="1:47" s="343" customFormat="1" ht="30" customHeight="1" x14ac:dyDescent="0.4">
      <c r="A17" s="1454"/>
      <c r="B17" s="1598"/>
      <c r="C17" s="1598"/>
      <c r="D17" s="531">
        <v>2.4300000000000002</v>
      </c>
      <c r="E17" s="774">
        <f t="shared" si="14"/>
        <v>36666</v>
      </c>
      <c r="F17" s="775" t="str">
        <f>IF(W17&gt;0,ROUND(W17*($U$12*(1+$U17+W$12))*Belarus*(1-$B$70),0),"-")&amp;"*"</f>
        <v>38166*</v>
      </c>
      <c r="G17" s="776">
        <f t="shared" si="15"/>
        <v>45800</v>
      </c>
      <c r="H17" s="854"/>
      <c r="I17" s="947"/>
      <c r="J17" s="947"/>
      <c r="K17" s="1056" t="s">
        <v>570</v>
      </c>
      <c r="L17" s="1058"/>
      <c r="M17" s="1616" t="s">
        <v>599</v>
      </c>
      <c r="N17" s="1617"/>
      <c r="O17" s="1732"/>
      <c r="P17" s="352">
        <v>107.32</v>
      </c>
      <c r="Q17" s="777">
        <f t="shared" si="13"/>
        <v>92738</v>
      </c>
      <c r="R17" s="1714"/>
      <c r="S17" s="1715"/>
      <c r="T17" s="816"/>
      <c r="U17" s="815">
        <v>0</v>
      </c>
      <c r="V17" s="608"/>
      <c r="W17" s="813">
        <v>60.01</v>
      </c>
      <c r="X17" s="856"/>
      <c r="Y17" s="394"/>
      <c r="Z17" s="855"/>
      <c r="AA17" s="355">
        <v>92738</v>
      </c>
      <c r="AB17" s="345"/>
      <c r="AC17" s="608"/>
      <c r="AD17" s="608"/>
      <c r="AE17" s="608"/>
      <c r="AF17" s="608"/>
      <c r="AG17" s="608"/>
      <c r="AH17" s="608"/>
      <c r="AI17" s="608"/>
      <c r="AJ17" s="608"/>
      <c r="AK17" s="394"/>
      <c r="AL17" s="394"/>
      <c r="AM17" s="394"/>
      <c r="AN17" s="394"/>
      <c r="AO17" s="394"/>
      <c r="AP17" s="394"/>
      <c r="AQ17" s="346"/>
      <c r="AR17" s="346"/>
      <c r="AS17" s="346"/>
      <c r="AT17" s="346"/>
      <c r="AU17" s="346"/>
    </row>
    <row r="18" spans="1:47" s="343" customFormat="1" ht="30" customHeight="1" x14ac:dyDescent="0.4">
      <c r="A18" s="220"/>
      <c r="B18" s="220"/>
      <c r="C18" s="220"/>
      <c r="D18" s="351"/>
      <c r="E18" s="351"/>
      <c r="F18" s="351"/>
      <c r="G18" s="351"/>
      <c r="H18" s="600"/>
      <c r="I18" s="947"/>
      <c r="J18" s="947"/>
      <c r="K18" s="1492"/>
      <c r="L18" s="1493"/>
      <c r="M18" s="1614" t="s">
        <v>600</v>
      </c>
      <c r="N18" s="1615"/>
      <c r="O18" s="1733"/>
      <c r="P18" s="817">
        <v>151.35</v>
      </c>
      <c r="Q18" s="779">
        <f t="shared" si="13"/>
        <v>113355</v>
      </c>
      <c r="R18" s="1716"/>
      <c r="S18" s="1717"/>
      <c r="T18" s="816"/>
      <c r="U18" s="338"/>
      <c r="V18" s="125"/>
      <c r="X18" s="354"/>
      <c r="Y18" s="345"/>
      <c r="Z18" s="345"/>
      <c r="AA18" s="355">
        <v>113355</v>
      </c>
      <c r="AB18" s="345"/>
      <c r="AH18" s="608"/>
      <c r="AI18" s="608"/>
      <c r="AJ18" s="608"/>
      <c r="AK18" s="346"/>
      <c r="AL18" s="346"/>
      <c r="AM18" s="346"/>
      <c r="AN18" s="346"/>
      <c r="AO18" s="346"/>
      <c r="AP18" s="346"/>
      <c r="AQ18" s="346"/>
      <c r="AR18" s="346"/>
      <c r="AS18" s="346"/>
      <c r="AT18" s="346"/>
      <c r="AU18" s="346"/>
    </row>
    <row r="19" spans="1:47" s="343" customFormat="1" ht="15" customHeight="1" x14ac:dyDescent="0.4">
      <c r="S19" s="591"/>
      <c r="T19" s="591"/>
      <c r="U19" s="338"/>
      <c r="V19" s="125"/>
      <c r="Y19" s="345"/>
      <c r="Z19" s="345"/>
      <c r="AH19" s="608"/>
      <c r="AI19" s="345"/>
      <c r="AJ19" s="346"/>
      <c r="AK19" s="346"/>
      <c r="AL19" s="346"/>
      <c r="AM19" s="346"/>
      <c r="AN19" s="346"/>
      <c r="AO19" s="346"/>
      <c r="AP19" s="346"/>
      <c r="AQ19" s="346"/>
      <c r="AR19" s="346"/>
      <c r="AS19" s="346"/>
      <c r="AT19" s="346"/>
      <c r="AU19" s="346"/>
    </row>
    <row r="20" spans="1:47" s="343" customFormat="1" ht="24.95" customHeight="1" x14ac:dyDescent="0.4">
      <c r="A20" s="1674" t="s">
        <v>375</v>
      </c>
      <c r="B20" s="1674"/>
      <c r="C20" s="1674"/>
      <c r="D20" s="1674"/>
      <c r="E20" s="1674"/>
      <c r="F20" s="1521" t="s">
        <v>85</v>
      </c>
      <c r="G20" s="1521"/>
      <c r="H20" s="1521"/>
      <c r="I20" s="1521"/>
      <c r="J20" s="1521"/>
      <c r="K20" s="1521"/>
      <c r="L20" s="1521"/>
      <c r="M20" s="1521"/>
      <c r="N20" s="1521"/>
      <c r="O20" s="1459"/>
      <c r="P20" s="1725" t="s">
        <v>278</v>
      </c>
      <c r="Q20" s="1726"/>
      <c r="R20" s="1724" t="s">
        <v>282</v>
      </c>
      <c r="S20" s="1724"/>
      <c r="T20" s="591"/>
      <c r="U20" s="338"/>
      <c r="W20" s="395"/>
      <c r="Y20" s="345"/>
      <c r="Z20" s="389"/>
      <c r="AI20" s="345"/>
      <c r="AJ20" s="346"/>
      <c r="AK20" s="346"/>
      <c r="AL20" s="346"/>
      <c r="AM20" s="346"/>
      <c r="AN20" s="346"/>
      <c r="AO20" s="346"/>
      <c r="AP20" s="346"/>
      <c r="AQ20" s="346"/>
      <c r="AR20" s="346"/>
      <c r="AS20" s="346"/>
      <c r="AT20" s="346"/>
      <c r="AU20" s="346"/>
    </row>
    <row r="21" spans="1:47" ht="30" customHeight="1" x14ac:dyDescent="0.4">
      <c r="A21" s="1521" t="s">
        <v>264</v>
      </c>
      <c r="B21" s="971" t="s">
        <v>83</v>
      </c>
      <c r="C21" s="1521" t="s">
        <v>42</v>
      </c>
      <c r="D21" s="1697" t="s">
        <v>84</v>
      </c>
      <c r="E21" s="1698"/>
      <c r="F21" s="604">
        <v>3.5</v>
      </c>
      <c r="G21" s="605"/>
      <c r="H21" s="604">
        <v>4</v>
      </c>
      <c r="I21" s="605"/>
      <c r="J21" s="604">
        <v>4.5</v>
      </c>
      <c r="K21" s="605"/>
      <c r="L21" s="604">
        <v>5</v>
      </c>
      <c r="M21" s="605"/>
      <c r="N21" s="604">
        <v>6</v>
      </c>
      <c r="O21" s="607"/>
      <c r="P21" s="1727"/>
      <c r="Q21" s="1728"/>
      <c r="R21" s="1724"/>
      <c r="S21" s="1724"/>
      <c r="T21" s="591"/>
      <c r="U21" s="338"/>
      <c r="V21" s="125">
        <v>3.5</v>
      </c>
      <c r="W21" s="125">
        <v>4</v>
      </c>
      <c r="X21" s="125">
        <v>4.5</v>
      </c>
      <c r="Y21" s="125">
        <v>5</v>
      </c>
      <c r="Z21" s="125">
        <v>6</v>
      </c>
      <c r="AA21" s="862" t="s">
        <v>607</v>
      </c>
      <c r="AB21" s="349"/>
      <c r="AC21" s="349"/>
      <c r="AD21" s="349"/>
    </row>
    <row r="22" spans="1:47" ht="30" customHeight="1" x14ac:dyDescent="0.4">
      <c r="A22" s="1521"/>
      <c r="B22" s="971"/>
      <c r="C22" s="1521"/>
      <c r="D22" s="1624"/>
      <c r="E22" s="1625"/>
      <c r="F22" s="481" t="s">
        <v>279</v>
      </c>
      <c r="G22" s="481" t="s">
        <v>280</v>
      </c>
      <c r="H22" s="481" t="s">
        <v>279</v>
      </c>
      <c r="I22" s="589" t="s">
        <v>280</v>
      </c>
      <c r="J22" s="481" t="s">
        <v>279</v>
      </c>
      <c r="K22" s="481" t="s">
        <v>280</v>
      </c>
      <c r="L22" s="481" t="s">
        <v>279</v>
      </c>
      <c r="M22" s="481" t="s">
        <v>280</v>
      </c>
      <c r="N22" s="481" t="s">
        <v>279</v>
      </c>
      <c r="O22" s="481" t="s">
        <v>280</v>
      </c>
      <c r="P22" s="1729" t="s">
        <v>484</v>
      </c>
      <c r="Q22" s="1719"/>
      <c r="R22" s="1718" t="s">
        <v>492</v>
      </c>
      <c r="S22" s="1719"/>
      <c r="U22" s="849">
        <v>733</v>
      </c>
      <c r="V22" s="842">
        <v>0</v>
      </c>
      <c r="W22" s="842">
        <v>0</v>
      </c>
      <c r="X22" s="842">
        <v>0</v>
      </c>
      <c r="Y22" s="842">
        <v>-0.1</v>
      </c>
      <c r="Z22" s="842">
        <v>-0.2</v>
      </c>
      <c r="AA22" s="863">
        <v>1500</v>
      </c>
      <c r="AC22" s="349"/>
      <c r="AD22" s="841"/>
    </row>
    <row r="23" spans="1:47" ht="30" customHeight="1" x14ac:dyDescent="0.4">
      <c r="A23" s="365"/>
      <c r="B23" s="1487" t="s">
        <v>441</v>
      </c>
      <c r="C23" s="1056" t="s">
        <v>281</v>
      </c>
      <c r="D23" s="1705">
        <v>1.03</v>
      </c>
      <c r="E23" s="1706"/>
      <c r="F23" s="768">
        <f>IF(V23&gt;0,ROUND((V23*($U$22*(1+$U23+V$22))-$AA$22)*Belarus*(1-$B$70),0),"-")</f>
        <v>34924</v>
      </c>
      <c r="G23" s="780">
        <f>IF(V23&gt;0,ROUND(V23*($U$22*(1+$U23+V$22))*Belarus*(1-$B$70),0),"-")</f>
        <v>36424</v>
      </c>
      <c r="H23" s="768">
        <f>IF(W23&gt;0,ROUND((W23*($U$22*(1+$U23+W$22))-$AA$22)*Belarus*(1-$B$70),0),"-")</f>
        <v>37880</v>
      </c>
      <c r="I23" s="780">
        <f>IF(W23&gt;0,ROUND(W23*($U$22*(1+$U23+W$22))*Belarus*(1-$B$70),0),"-")</f>
        <v>39380</v>
      </c>
      <c r="J23" s="781" t="str">
        <f>IF(X23&gt;0,ROUND((X23*($U$22*(1+$U23+X$22))-$AA$22)*Belarus*(1-$B$70),0),"-")</f>
        <v>-</v>
      </c>
      <c r="K23" s="781" t="str">
        <f>IF(X23&gt;0,ROUND(X23*($U$22*(1+$U23+X$22))*Belarus*(1-$B$70),0),"-")</f>
        <v>-</v>
      </c>
      <c r="L23" s="781" t="str">
        <f>IF(Y23&gt;0,ROUND((Y23*($U$22*(1+$U23+Y$22))-$AA$22)*Belarus*(1-$B$70),0),"-")</f>
        <v>-</v>
      </c>
      <c r="M23" s="782" t="str">
        <f>IF(Y23&gt;0,ROUND(Y23*($U$22*(1+$U23+Y$22))*Belarus*(1-$B$70),0),"-")</f>
        <v>-</v>
      </c>
      <c r="N23" s="781" t="str">
        <f>IF(Z23&gt;0,ROUND((Z23*($U$22*(1+$U23+Z$22))-$AA$22)*Belarus*(1-$B$70),0),"-")</f>
        <v>-</v>
      </c>
      <c r="O23" s="782" t="str">
        <f>IF(Z23&gt;0,ROUND(Z23*($U$22*(1+$U23+Z$22))*Belarus*(1-$B$70),0),"-")</f>
        <v>-</v>
      </c>
      <c r="P23" s="1730"/>
      <c r="Q23" s="1721"/>
      <c r="R23" s="1720"/>
      <c r="S23" s="1721"/>
      <c r="U23" s="841">
        <v>0.2</v>
      </c>
      <c r="V23" s="350">
        <v>41.41</v>
      </c>
      <c r="W23" s="813">
        <v>44.77</v>
      </c>
      <c r="X23" s="844"/>
      <c r="Y23" s="845"/>
      <c r="Z23" s="847"/>
      <c r="AA23" s="467">
        <v>1.03</v>
      </c>
      <c r="AB23" s="850"/>
      <c r="AC23" s="349"/>
      <c r="AD23" s="851"/>
      <c r="AI23" s="843"/>
      <c r="AJ23" s="125"/>
      <c r="AK23" s="843"/>
      <c r="AL23" s="125"/>
      <c r="AM23" s="843"/>
      <c r="AN23" s="125"/>
      <c r="AO23" s="843"/>
      <c r="AP23" s="125"/>
      <c r="AQ23" s="843"/>
    </row>
    <row r="24" spans="1:47" ht="30" customHeight="1" x14ac:dyDescent="0.4">
      <c r="A24" s="366"/>
      <c r="B24" s="1488"/>
      <c r="C24" s="1490"/>
      <c r="D24" s="1699">
        <v>1.53</v>
      </c>
      <c r="E24" s="1700"/>
      <c r="F24" s="771">
        <f>IF(V24&gt;0,ROUND((V24*($U$22*(1+$U24+V$22))-$AA$22)*Belarus*(1-$B$70),0),"-")</f>
        <v>41614</v>
      </c>
      <c r="G24" s="853" t="str">
        <f>IF(V24&gt;0,ROUND(V24*($U$22*(1+$U24+V$22))*Belarus*(1-$B$70),0),"-")&amp;"*"</f>
        <v>43114*</v>
      </c>
      <c r="H24" s="771">
        <f>IF(W24&gt;0,ROUND((W24*($U$22*(1+$U24+W$22))-$AA$22)*Belarus*(1-$B$70),0),"-")</f>
        <v>44672</v>
      </c>
      <c r="I24" s="783" t="str">
        <f>IF(W24&gt;0,ROUND(W24*($U$22*(1+$U24+W$22))*Belarus*(1-$B$70),0),"-")&amp;"*"</f>
        <v>46172*</v>
      </c>
      <c r="J24" s="771">
        <f>IF(X24&gt;0,ROUND((X24*($U$22*(1+$U24+X$22))-$AA$22)*Belarus*(1-$B$70),0),"-")</f>
        <v>46994</v>
      </c>
      <c r="K24" s="771">
        <f>IF(X24&gt;0,ROUND(X24*($U$22*(1+$U24+X$22))*Belarus*(1-$B$70),0),"-")</f>
        <v>48494</v>
      </c>
      <c r="L24" s="771">
        <f>IF(Y24&gt;0,ROUND((Y24*($U$22*(1+$U24+Y$22))-$AA$22)*Belarus*(1-$B$70),0),"-")</f>
        <v>51918</v>
      </c>
      <c r="M24" s="784">
        <f t="shared" ref="M24:M27" si="16">IF(Y24&gt;0,ROUND(Y24*($U$22*(1+$U24+Y$22))*Belarus*(1-$B$70),0),"-")</f>
        <v>53418</v>
      </c>
      <c r="N24" s="771">
        <f>IF(Z24&gt;0,ROUND((Z24*($U$22*(1+$U24+Z$22))-$AA$22)*Belarus*(1-$B$70),0),"-")</f>
        <v>62335</v>
      </c>
      <c r="O24" s="784">
        <f t="shared" ref="O24:O27" si="17">IF(Z24&gt;0,ROUND(Z24*($U$22*(1+$U24+Z$22))*Belarus*(1-$B$70),0),"-")</f>
        <v>63835</v>
      </c>
      <c r="P24" s="1730"/>
      <c r="Q24" s="1721"/>
      <c r="R24" s="1720"/>
      <c r="S24" s="1721"/>
      <c r="U24" s="841">
        <v>7.0000000000000007E-2</v>
      </c>
      <c r="V24" s="350">
        <v>54.97</v>
      </c>
      <c r="W24" s="813">
        <v>58.87</v>
      </c>
      <c r="X24" s="813">
        <v>61.83</v>
      </c>
      <c r="Y24" s="846">
        <v>75.13</v>
      </c>
      <c r="Z24" s="848">
        <v>100.1</v>
      </c>
      <c r="AA24" s="468">
        <v>1.53</v>
      </c>
      <c r="AB24" s="608"/>
      <c r="AC24" s="349"/>
      <c r="AD24" s="852"/>
      <c r="AI24" s="843"/>
      <c r="AJ24" s="125"/>
      <c r="AK24" s="843"/>
      <c r="AL24" s="125"/>
      <c r="AM24" s="843"/>
      <c r="AN24" s="125"/>
      <c r="AO24" s="843"/>
      <c r="AP24" s="125"/>
      <c r="AQ24" s="843"/>
    </row>
    <row r="25" spans="1:47" ht="30" customHeight="1" x14ac:dyDescent="0.4">
      <c r="A25" s="366"/>
      <c r="B25" s="1488"/>
      <c r="C25" s="1490"/>
      <c r="D25" s="1701">
        <v>1.73</v>
      </c>
      <c r="E25" s="1702"/>
      <c r="F25" s="771">
        <f>IF(V25&gt;0,ROUND((V25*($U$22*(1+$U25+V$22))-$AA$22)*Belarus*(1-$B$70),0),"-")</f>
        <v>46053</v>
      </c>
      <c r="G25" s="853" t="str">
        <f>IF(V25&gt;0,ROUND(V25*($U$22*(1+$U25+V$22))*Belarus*(1-$B$70),0),"-")&amp;"*"</f>
        <v>47553*</v>
      </c>
      <c r="H25" s="771">
        <f>IF(W25&gt;0,ROUND((W25*($U$22*(1+$U25+W$22))-$AA$22)*Belarus*(1-$B$70),0),"-")</f>
        <v>49300</v>
      </c>
      <c r="I25" s="783" t="str">
        <f>IF(W25&gt;0,ROUND(W25*($U$22*(1+$U25+W$22))*Belarus*(1-$B$70),0),"-")&amp;"*"</f>
        <v>50800*</v>
      </c>
      <c r="J25" s="771">
        <f>IF(X25&gt;0,ROUND((X25*($U$22*(1+$U25+X$22))-$AA$22)*Belarus*(1-$B$70),0),"-")</f>
        <v>51755</v>
      </c>
      <c r="K25" s="771">
        <f>IF(X25&gt;0,ROUND(X25*($U$22*(1+$U25+X$22))*Belarus*(1-$B$70),0),"-")</f>
        <v>53255</v>
      </c>
      <c r="L25" s="771">
        <f>IF(Y25&gt;0,ROUND((Y25*($U$22*(1+$U25+Y$22))-$AA$22)*Belarus*(1-$B$70),0),"-")</f>
        <v>57357</v>
      </c>
      <c r="M25" s="784">
        <f t="shared" si="16"/>
        <v>58857</v>
      </c>
      <c r="N25" s="771">
        <f>IF(Z25&gt;0,ROUND((Z25*($U$22*(1+$U25+Z$22))-$AA$22)*Belarus*(1-$B$70),0),"-")</f>
        <v>68189</v>
      </c>
      <c r="O25" s="784">
        <f t="shared" si="17"/>
        <v>69689</v>
      </c>
      <c r="P25" s="1730"/>
      <c r="Q25" s="1721"/>
      <c r="R25" s="1720"/>
      <c r="S25" s="1721"/>
      <c r="U25" s="841">
        <v>7.0000000000000007E-2</v>
      </c>
      <c r="V25" s="350">
        <v>60.63</v>
      </c>
      <c r="W25" s="813">
        <v>64.77</v>
      </c>
      <c r="X25" s="813">
        <v>67.900000000000006</v>
      </c>
      <c r="Y25" s="846">
        <v>82.78</v>
      </c>
      <c r="Z25" s="848">
        <v>109.28</v>
      </c>
      <c r="AA25" s="469">
        <v>1.73</v>
      </c>
      <c r="AB25" s="608"/>
      <c r="AC25" s="349"/>
      <c r="AD25" s="394"/>
      <c r="AI25" s="843"/>
      <c r="AJ25" s="125"/>
      <c r="AK25" s="843"/>
      <c r="AL25" s="125"/>
      <c r="AM25" s="843"/>
      <c r="AN25" s="125"/>
      <c r="AO25" s="843"/>
      <c r="AP25" s="125"/>
      <c r="AQ25" s="843"/>
    </row>
    <row r="26" spans="1:47" ht="30" customHeight="1" x14ac:dyDescent="0.4">
      <c r="A26" s="366"/>
      <c r="B26" s="1488"/>
      <c r="C26" s="1490"/>
      <c r="D26" s="1701">
        <v>2.0299999999999998</v>
      </c>
      <c r="E26" s="1702"/>
      <c r="F26" s="771">
        <f>IF(V26&gt;0,ROUND((V26*($U$22*(1+$U26+V$22))-$AA$22)*Belarus*(1-$B$70),0),"-")</f>
        <v>49634</v>
      </c>
      <c r="G26" s="853" t="str">
        <f>IF(V26&gt;0,ROUND(V26*($U$22*(1+$U26+V$22))*Belarus*(1-$B$70),0),"-")&amp;"*"</f>
        <v>51134*</v>
      </c>
      <c r="H26" s="771">
        <f>IF(W26&gt;0,ROUND((W26*($U$22*(1+$U26+W$22))-$AA$22)*Belarus*(1-$B$70),0),"-")</f>
        <v>52925</v>
      </c>
      <c r="I26" s="783" t="str">
        <f>IF(W26&gt;0,ROUND(W26*($U$22*(1+$U26+W$22))*Belarus*(1-$B$70),0),"-")&amp;"*"</f>
        <v>54425*</v>
      </c>
      <c r="J26" s="771">
        <f>IF(X26&gt;0,ROUND((X26*($U$22*(1+$U26+X$22))-$AA$22)*Belarus*(1-$B$70),0),"-")</f>
        <v>65328</v>
      </c>
      <c r="K26" s="771">
        <f>IF(X26&gt;0,ROUND(X26*($U$22*(1+$U26+X$22))*Belarus*(1-$B$70),0),"-")</f>
        <v>66828</v>
      </c>
      <c r="L26" s="771">
        <f>IF(Y26&gt;0,ROUND((Y26*($U$22*(1+$U26+Y$22))-$AA$22)*Belarus*(1-$B$70),0),"-")</f>
        <v>68771</v>
      </c>
      <c r="M26" s="784" t="str">
        <f>IF(Y26&gt;0,ROUND(Y26*($U$22*(1+$U26+Y$22))*Belarus*(1-$B$70),0),"-")&amp;"*"</f>
        <v>70271*</v>
      </c>
      <c r="N26" s="771">
        <f>IF(Z26&gt;0,ROUND((Z26*($U$22*(1+$U26+Z$22))-$AA$22)*Belarus*(1-$B$70),0),"-")</f>
        <v>79523</v>
      </c>
      <c r="O26" s="784" t="str">
        <f>IF(Z26&gt;0,ROUND(Z26*($U$22*(1+$U26+Z$22))*Belarus*(1-$B$70),0),"-")&amp;"*"</f>
        <v>81023*</v>
      </c>
      <c r="P26" s="1730"/>
      <c r="Q26" s="1721"/>
      <c r="R26" s="1720"/>
      <c r="S26" s="1721"/>
      <c r="U26" s="841">
        <v>0</v>
      </c>
      <c r="V26" s="350">
        <v>69.760000000000005</v>
      </c>
      <c r="W26" s="813">
        <v>74.25</v>
      </c>
      <c r="X26" s="813">
        <v>91.17</v>
      </c>
      <c r="Y26" s="846">
        <v>106.52</v>
      </c>
      <c r="Z26" s="848">
        <v>138.16999999999999</v>
      </c>
      <c r="AA26" s="469">
        <v>2.0299999999999998</v>
      </c>
      <c r="AB26" s="608"/>
      <c r="AC26" s="349"/>
      <c r="AD26" s="852"/>
      <c r="AI26" s="843"/>
      <c r="AJ26" s="125"/>
      <c r="AK26" s="843"/>
      <c r="AL26" s="125"/>
      <c r="AM26" s="843"/>
      <c r="AN26" s="125"/>
      <c r="AO26" s="843"/>
      <c r="AP26" s="125"/>
      <c r="AQ26" s="843"/>
    </row>
    <row r="27" spans="1:47" ht="30" customHeight="1" x14ac:dyDescent="0.4">
      <c r="A27" s="367"/>
      <c r="B27" s="1489"/>
      <c r="C27" s="1492"/>
      <c r="D27" s="1703">
        <v>2.4300000000000002</v>
      </c>
      <c r="E27" s="1704"/>
      <c r="F27" s="771">
        <f>IF(V27&gt;0,ROUND((V27*($U$22*(1+$U27+V$22))-$AA$22)*Belarus*(1-$B$70),0),"-")</f>
        <v>51368</v>
      </c>
      <c r="G27" s="853">
        <f>IF(V27&gt;0,ROUND(V27*($U$22*(1+$U27+V$22))*Belarus*(1-$B$70),0),"-")</f>
        <v>52868</v>
      </c>
      <c r="H27" s="771">
        <f>IF(W27&gt;0,ROUND((W27*($U$22*(1+$U27+W$22))-$AA$22)*Belarus*(1-$B$70),0),"-")</f>
        <v>65004</v>
      </c>
      <c r="I27" s="785">
        <f t="shared" ref="I27" si="18">IF(W27&gt;0,ROUND(W27*($U$22*(1+$U27+W$22))*Belarus*(1-$B$70),0),"-")</f>
        <v>66504</v>
      </c>
      <c r="J27" s="774">
        <f>IF(X27&gt;0,ROUND((X27*($U$22*(1+$U27+X$22))-$AA$22)*Belarus*(1-$B$70),0),"-")</f>
        <v>76252</v>
      </c>
      <c r="K27" s="774">
        <f>IF(X27&gt;0,ROUND(X27*($U$22*(1+$U27+X$22))*Belarus*(1-$B$70),0),"-")</f>
        <v>77752</v>
      </c>
      <c r="L27" s="774">
        <f>IF(Y27&gt;0,ROUND((Y27*($U$22*(1+$U27+Y$22))-$AA$22)*Belarus*(1-$B$70),0),"-")</f>
        <v>75307</v>
      </c>
      <c r="M27" s="774">
        <f t="shared" si="16"/>
        <v>76807</v>
      </c>
      <c r="N27" s="774">
        <f>IF(Z27&gt;0,ROUND((Z27*($U$22*(1+$U27+Z$22))-$AA$22)*Belarus*(1-$B$70),0),"-")</f>
        <v>99078</v>
      </c>
      <c r="O27" s="786">
        <f t="shared" si="17"/>
        <v>100578</v>
      </c>
      <c r="P27" s="1731"/>
      <c r="Q27" s="1723"/>
      <c r="R27" s="1722"/>
      <c r="S27" s="1723"/>
      <c r="U27" s="841">
        <v>-0.1</v>
      </c>
      <c r="V27" s="350">
        <v>80.14</v>
      </c>
      <c r="W27" s="813">
        <v>100.81</v>
      </c>
      <c r="X27" s="813">
        <v>117.86</v>
      </c>
      <c r="Y27" s="813">
        <v>130.97999999999999</v>
      </c>
      <c r="Z27" s="813">
        <v>196.02</v>
      </c>
      <c r="AA27" s="469">
        <v>2.4300000000000002</v>
      </c>
      <c r="AB27" s="349"/>
      <c r="AC27" s="349"/>
      <c r="AD27" s="349"/>
      <c r="AI27" s="843"/>
      <c r="AJ27" s="125"/>
      <c r="AK27" s="843"/>
      <c r="AL27" s="125"/>
      <c r="AM27" s="843"/>
      <c r="AN27" s="125"/>
      <c r="AO27" s="843"/>
      <c r="AP27" s="125"/>
      <c r="AQ27" s="843"/>
    </row>
    <row r="28" spans="1:47" ht="15" customHeight="1" x14ac:dyDescent="0.4">
      <c r="A28" s="579"/>
      <c r="B28" s="580"/>
      <c r="C28" s="580"/>
      <c r="D28" s="576"/>
      <c r="E28" s="576"/>
      <c r="F28" s="581"/>
      <c r="G28" s="581"/>
      <c r="H28" s="582"/>
      <c r="I28" s="590"/>
      <c r="P28" s="603"/>
      <c r="Q28" s="603"/>
      <c r="R28" s="603"/>
      <c r="S28" s="603"/>
      <c r="U28" s="286"/>
      <c r="V28" s="608"/>
      <c r="W28" s="395"/>
      <c r="Z28" s="389"/>
      <c r="AA28" s="389"/>
    </row>
    <row r="29" spans="1:47" ht="24.95" customHeight="1" x14ac:dyDescent="0.4">
      <c r="A29" s="1674" t="s">
        <v>376</v>
      </c>
      <c r="B29" s="1674"/>
      <c r="C29" s="1674"/>
      <c r="D29" s="1674"/>
      <c r="E29" s="1674"/>
      <c r="F29" s="1459" t="s">
        <v>138</v>
      </c>
      <c r="G29" s="1461"/>
      <c r="H29" s="377"/>
      <c r="I29" s="1635"/>
      <c r="J29" s="1635"/>
      <c r="K29" s="680"/>
      <c r="L29" s="1621" t="s">
        <v>83</v>
      </c>
      <c r="M29" s="1622"/>
      <c r="N29" s="1623"/>
      <c r="O29" s="1621" t="s">
        <v>125</v>
      </c>
      <c r="P29" s="1623"/>
      <c r="Q29" s="1621" t="s">
        <v>272</v>
      </c>
      <c r="R29" s="1623"/>
      <c r="S29" s="663" t="s">
        <v>138</v>
      </c>
      <c r="U29" s="286"/>
      <c r="V29" s="349"/>
      <c r="W29" s="395"/>
      <c r="AA29" s="389"/>
    </row>
    <row r="30" spans="1:47" ht="30" customHeight="1" x14ac:dyDescent="0.4">
      <c r="A30" s="578" t="s">
        <v>264</v>
      </c>
      <c r="B30" s="577" t="s">
        <v>83</v>
      </c>
      <c r="C30" s="602" t="s">
        <v>42</v>
      </c>
      <c r="D30" s="1624" t="s">
        <v>478</v>
      </c>
      <c r="E30" s="1625"/>
      <c r="F30" s="481" t="s">
        <v>279</v>
      </c>
      <c r="G30" s="589" t="s">
        <v>280</v>
      </c>
      <c r="H30" s="377"/>
      <c r="I30" s="1635"/>
      <c r="J30" s="1635"/>
      <c r="K30" s="680"/>
      <c r="L30" s="687"/>
      <c r="M30" s="1734" t="s">
        <v>273</v>
      </c>
      <c r="N30" s="1735"/>
      <c r="O30" s="1734" t="s">
        <v>274</v>
      </c>
      <c r="P30" s="1735"/>
      <c r="Q30" s="1734" t="s">
        <v>275</v>
      </c>
      <c r="R30" s="1735"/>
      <c r="S30" s="1745">
        <f>ROUND(Z30*Belarus*(1-$G$70),2)</f>
        <v>587</v>
      </c>
      <c r="T30" s="697"/>
      <c r="U30" s="860">
        <v>647</v>
      </c>
      <c r="W30" s="859">
        <v>0</v>
      </c>
      <c r="X30" s="862" t="s">
        <v>607</v>
      </c>
      <c r="Z30" s="357">
        <v>587</v>
      </c>
      <c r="AA30" s="345"/>
    </row>
    <row r="31" spans="1:47" ht="27.75" customHeight="1" x14ac:dyDescent="0.4">
      <c r="A31" s="1618"/>
      <c r="B31" s="1487" t="s">
        <v>440</v>
      </c>
      <c r="C31" s="1487" t="s">
        <v>276</v>
      </c>
      <c r="D31" s="1636" t="s">
        <v>479</v>
      </c>
      <c r="E31" s="1637"/>
      <c r="F31" s="743">
        <f>IF(W31&gt;0,ROUND((W31*($U$30*(1+$U31+W$30))-$X$31)*Belarus*(1-$B$70),0),"-")</f>
        <v>15036</v>
      </c>
      <c r="G31" s="781" t="str">
        <f>IF(W31&gt;0,ROUND(W31*($U$30*(1+$U31+W$30))*Belarus*(1-$B$70),0),"-")&amp;"*"</f>
        <v>16536*</v>
      </c>
      <c r="H31" s="377"/>
      <c r="I31" s="1635"/>
      <c r="J31" s="1635"/>
      <c r="K31" s="679"/>
      <c r="L31" s="688"/>
      <c r="M31" s="1736"/>
      <c r="N31" s="1737"/>
      <c r="O31" s="1736"/>
      <c r="P31" s="1737"/>
      <c r="Q31" s="1736"/>
      <c r="R31" s="1737"/>
      <c r="S31" s="1746"/>
      <c r="U31" s="841">
        <v>0.3</v>
      </c>
      <c r="V31" s="858"/>
      <c r="W31" s="861">
        <v>19.66</v>
      </c>
      <c r="X31" s="863">
        <f>AA22</f>
        <v>1500</v>
      </c>
      <c r="AA31" s="345"/>
      <c r="AD31" s="389"/>
    </row>
    <row r="32" spans="1:47" ht="27.75" customHeight="1" x14ac:dyDescent="0.4">
      <c r="A32" s="1619"/>
      <c r="B32" s="1488"/>
      <c r="C32" s="1488"/>
      <c r="D32" s="1638" t="s">
        <v>480</v>
      </c>
      <c r="E32" s="1639"/>
      <c r="F32" s="784">
        <f>IF(W32&gt;0,ROUND((W32*($U$30*(1+$U32+W$30))-$X$31)*Belarus*(1-$B$70),0),"-")</f>
        <v>17434</v>
      </c>
      <c r="G32" s="787" t="str">
        <f>IF(W32&gt;0,ROUND(W32*($U$30*(1+$U32+W$30))*Belarus*(1-$B$70),0),"-")&amp;"***"</f>
        <v>18934***</v>
      </c>
      <c r="H32" s="587"/>
      <c r="I32" s="1635"/>
      <c r="J32" s="1635"/>
      <c r="K32" s="679"/>
      <c r="L32" s="1630"/>
      <c r="M32" s="1678" t="s">
        <v>50</v>
      </c>
      <c r="N32" s="1678"/>
      <c r="O32" s="1678" t="s">
        <v>467</v>
      </c>
      <c r="P32" s="1678"/>
      <c r="Q32" s="1678" t="s">
        <v>466</v>
      </c>
      <c r="R32" s="1678"/>
      <c r="S32" s="1678">
        <f>ROUND(Z32*Belarus*(1-$G$70),2)</f>
        <v>816</v>
      </c>
      <c r="U32" s="841">
        <v>7.0000000000000007E-2</v>
      </c>
      <c r="V32" s="858"/>
      <c r="W32" s="861">
        <v>27.35</v>
      </c>
      <c r="Z32" s="357">
        <v>816</v>
      </c>
      <c r="AA32" s="345"/>
      <c r="AD32" s="389"/>
    </row>
    <row r="33" spans="1:47" ht="27.75" customHeight="1" x14ac:dyDescent="0.4">
      <c r="A33" s="1619"/>
      <c r="B33" s="1488"/>
      <c r="C33" s="1488"/>
      <c r="D33" s="1640" t="s">
        <v>481</v>
      </c>
      <c r="E33" s="1641"/>
      <c r="F33" s="788">
        <f>IF(W33&gt;0,ROUND((W33*($U$30*(1+$U33+W$30))-$X$31)*Belarus*(1-$B$70),0),"-")</f>
        <v>19077</v>
      </c>
      <c r="G33" s="787" t="str">
        <f>IF(W33&gt;0,ROUND(W33*($U$30*(1+$U33+W$30))*Belarus*(1-$B$70),0),"-")&amp;"*"</f>
        <v>20577*</v>
      </c>
      <c r="H33" s="588"/>
      <c r="I33" s="1635"/>
      <c r="J33" s="1635"/>
      <c r="K33" s="679"/>
      <c r="L33" s="1630"/>
      <c r="M33" s="1678"/>
      <c r="N33" s="1678"/>
      <c r="O33" s="1678"/>
      <c r="P33" s="1678"/>
      <c r="Q33" s="1678"/>
      <c r="R33" s="1678"/>
      <c r="S33" s="1678"/>
      <c r="U33" s="841">
        <v>0.04</v>
      </c>
      <c r="V33" s="858"/>
      <c r="W33" s="861">
        <v>30.58</v>
      </c>
      <c r="AA33" s="345"/>
      <c r="AD33" s="389"/>
    </row>
    <row r="34" spans="1:47" ht="30" customHeight="1" x14ac:dyDescent="0.4">
      <c r="A34" s="1619"/>
      <c r="B34" s="1488"/>
      <c r="C34" s="1488"/>
      <c r="D34" s="1640" t="s">
        <v>482</v>
      </c>
      <c r="E34" s="1641"/>
      <c r="F34" s="788">
        <f>IF(W34&gt;0,ROUND((W34*($U$30*(1+$U34+W$30))-$X$31)*Belarus*(1-$B$70),0),"-")</f>
        <v>21676</v>
      </c>
      <c r="G34" s="787" t="str">
        <f>IF(W34&gt;0,ROUND(W34*($U$30*(1+$U34+W$30))*Belarus*(1-$B$70),0),"-")&amp;"***"</f>
        <v>23176***</v>
      </c>
      <c r="H34" s="588"/>
      <c r="I34" s="1635"/>
      <c r="J34" s="1635"/>
      <c r="K34" s="679"/>
      <c r="L34" s="1630"/>
      <c r="M34" s="1678"/>
      <c r="N34" s="1678"/>
      <c r="O34" s="1678"/>
      <c r="P34" s="1678"/>
      <c r="Q34" s="1678"/>
      <c r="R34" s="1678"/>
      <c r="S34" s="1678"/>
      <c r="U34" s="841">
        <v>0</v>
      </c>
      <c r="V34" s="858"/>
      <c r="W34" s="861">
        <v>35.82</v>
      </c>
      <c r="AA34" s="345"/>
      <c r="AD34" s="389"/>
    </row>
    <row r="35" spans="1:47" s="359" customFormat="1" ht="30" customHeight="1" x14ac:dyDescent="0.4">
      <c r="A35" s="1620"/>
      <c r="B35" s="1489"/>
      <c r="C35" s="1489"/>
      <c r="D35" s="1753" t="s">
        <v>483</v>
      </c>
      <c r="E35" s="1754"/>
      <c r="F35" s="789">
        <f>IF(W35&gt;0,ROUND((W35*($U$30*(1+$U35+W$30))-$X$31)*Belarus*(1-$B$70),0),"-")</f>
        <v>25396</v>
      </c>
      <c r="G35" s="790">
        <f t="shared" ref="G35" si="19">IF(W35&gt;0,ROUND(W35*($U$30*(1+$U35+W$30))*Belarus*(1-$B$70),0),"-")</f>
        <v>26896</v>
      </c>
      <c r="H35" s="588"/>
      <c r="I35" s="377"/>
      <c r="J35" s="377"/>
      <c r="K35" s="358"/>
      <c r="L35" s="1630"/>
      <c r="M35" s="1626" t="s">
        <v>354</v>
      </c>
      <c r="N35" s="1626"/>
      <c r="O35" s="1598" t="s">
        <v>353</v>
      </c>
      <c r="P35" s="1598"/>
      <c r="Q35" s="1678" t="s">
        <v>275</v>
      </c>
      <c r="R35" s="1678"/>
      <c r="S35" s="1677">
        <f>ROUND(Z35*Belarus*(1-$G$70),2)</f>
        <v>1867</v>
      </c>
      <c r="U35" s="841">
        <v>0</v>
      </c>
      <c r="V35" s="349"/>
      <c r="W35" s="813">
        <v>41.57</v>
      </c>
      <c r="Z35" s="339">
        <v>1867</v>
      </c>
      <c r="AA35" s="345"/>
      <c r="AB35" s="125"/>
      <c r="AC35" s="125"/>
      <c r="AD35" s="389"/>
      <c r="AJ35" s="360"/>
      <c r="AK35" s="360"/>
      <c r="AL35" s="360"/>
      <c r="AM35" s="360"/>
      <c r="AN35" s="360"/>
      <c r="AO35" s="360"/>
      <c r="AP35" s="360"/>
      <c r="AQ35" s="360"/>
      <c r="AR35" s="360"/>
      <c r="AS35" s="360"/>
      <c r="AT35" s="360"/>
      <c r="AU35" s="360"/>
    </row>
    <row r="36" spans="1:47" ht="15" customHeight="1" x14ac:dyDescent="0.4">
      <c r="H36" s="588"/>
      <c r="I36" s="358"/>
      <c r="J36" s="358"/>
      <c r="K36" s="681"/>
      <c r="L36" s="1630"/>
      <c r="M36" s="1626"/>
      <c r="N36" s="1626"/>
      <c r="O36" s="1598"/>
      <c r="P36" s="1598"/>
      <c r="Q36" s="1678"/>
      <c r="R36" s="1678"/>
      <c r="S36" s="1677"/>
      <c r="T36" s="594"/>
      <c r="U36" s="470"/>
      <c r="AA36" s="345"/>
    </row>
    <row r="37" spans="1:47" ht="30" customHeight="1" x14ac:dyDescent="0.4">
      <c r="A37" s="1674" t="s">
        <v>376</v>
      </c>
      <c r="B37" s="1674"/>
      <c r="C37" s="1674"/>
      <c r="D37" s="1674"/>
      <c r="E37" s="1674"/>
      <c r="F37" s="1741" t="s">
        <v>138</v>
      </c>
      <c r="G37" s="1742"/>
      <c r="H37" s="1740" t="s">
        <v>574</v>
      </c>
      <c r="I37" s="1724"/>
      <c r="J37" s="1724"/>
      <c r="K37" s="606"/>
      <c r="L37" s="1630"/>
      <c r="M37" s="1626"/>
      <c r="N37" s="1626"/>
      <c r="O37" s="1598"/>
      <c r="P37" s="1598"/>
      <c r="Q37" s="1678"/>
      <c r="R37" s="1678"/>
      <c r="S37" s="1677"/>
      <c r="T37" s="594"/>
      <c r="U37" s="470"/>
      <c r="AA37" s="345"/>
    </row>
    <row r="38" spans="1:47" ht="30" customHeight="1" x14ac:dyDescent="0.4">
      <c r="A38" s="664" t="s">
        <v>264</v>
      </c>
      <c r="B38" s="665" t="s">
        <v>83</v>
      </c>
      <c r="C38" s="685" t="s">
        <v>42</v>
      </c>
      <c r="D38" s="971" t="s">
        <v>477</v>
      </c>
      <c r="E38" s="971"/>
      <c r="F38" s="1743" t="s">
        <v>526</v>
      </c>
      <c r="G38" s="1744"/>
      <c r="H38" s="1740"/>
      <c r="I38" s="1724"/>
      <c r="J38" s="1724"/>
      <c r="K38" s="606"/>
      <c r="L38" s="611"/>
      <c r="M38" s="1599" t="s">
        <v>295</v>
      </c>
      <c r="N38" s="1600"/>
      <c r="O38" s="1086" t="s">
        <v>277</v>
      </c>
      <c r="P38" s="1605"/>
      <c r="Q38" s="1747" t="s">
        <v>144</v>
      </c>
      <c r="R38" s="1748"/>
      <c r="S38" s="1484">
        <f>ROUND(Z38*Belarus*(1-$G$70),2)</f>
        <v>1913</v>
      </c>
      <c r="T38" s="594"/>
      <c r="U38" s="470"/>
      <c r="Z38" s="350">
        <v>1913</v>
      </c>
      <c r="AA38" s="345"/>
    </row>
    <row r="39" spans="1:47" s="343" customFormat="1" ht="30" customHeight="1" x14ac:dyDescent="0.4">
      <c r="A39" s="1454"/>
      <c r="B39" s="1598" t="s">
        <v>572</v>
      </c>
      <c r="C39" s="1598" t="s">
        <v>525</v>
      </c>
      <c r="D39" s="1629" t="s">
        <v>523</v>
      </c>
      <c r="E39" s="1629"/>
      <c r="F39" s="1627">
        <f>ROUND(V39*Belarus*(1-$D$70),0)</f>
        <v>35290</v>
      </c>
      <c r="G39" s="1628"/>
      <c r="H39" s="1738" t="s">
        <v>334</v>
      </c>
      <c r="I39" s="1739"/>
      <c r="J39" s="1739"/>
      <c r="K39" s="505"/>
      <c r="L39" s="612"/>
      <c r="M39" s="1601"/>
      <c r="N39" s="1602"/>
      <c r="O39" s="1087"/>
      <c r="P39" s="1606"/>
      <c r="Q39" s="1749"/>
      <c r="R39" s="1750"/>
      <c r="S39" s="1485"/>
      <c r="T39" s="594"/>
      <c r="U39" s="361"/>
      <c r="V39" s="686">
        <v>35290</v>
      </c>
      <c r="W39" s="345"/>
      <c r="X39" s="345"/>
      <c r="Z39" s="125"/>
      <c r="AA39" s="345"/>
      <c r="AB39" s="125"/>
      <c r="AC39" s="345"/>
      <c r="AD39" s="345"/>
      <c r="AE39" s="345"/>
      <c r="AF39" s="345"/>
      <c r="AG39" s="345"/>
      <c r="AH39" s="345"/>
      <c r="AI39" s="345"/>
      <c r="AJ39" s="346"/>
      <c r="AK39" s="346"/>
      <c r="AL39" s="346"/>
      <c r="AM39" s="346"/>
      <c r="AN39" s="346"/>
      <c r="AO39" s="346"/>
      <c r="AP39" s="346"/>
      <c r="AQ39" s="346"/>
      <c r="AR39" s="346"/>
      <c r="AS39" s="346"/>
      <c r="AT39" s="346"/>
      <c r="AU39" s="346"/>
    </row>
    <row r="40" spans="1:47" s="343" customFormat="1" ht="30" customHeight="1" x14ac:dyDescent="0.4">
      <c r="A40" s="1454"/>
      <c r="B40" s="1598"/>
      <c r="C40" s="1598"/>
      <c r="D40" s="1629" t="s">
        <v>524</v>
      </c>
      <c r="E40" s="1629"/>
      <c r="F40" s="1627">
        <f>ROUND(V40*Belarus*(1-$D$70),0)</f>
        <v>36816</v>
      </c>
      <c r="G40" s="1628"/>
      <c r="H40" s="1738"/>
      <c r="I40" s="1739"/>
      <c r="J40" s="1739"/>
      <c r="K40" s="505"/>
      <c r="L40" s="613"/>
      <c r="M40" s="1603"/>
      <c r="N40" s="1604"/>
      <c r="O40" s="1088"/>
      <c r="P40" s="1607"/>
      <c r="Q40" s="1751"/>
      <c r="R40" s="1752"/>
      <c r="S40" s="1486"/>
      <c r="T40" s="220"/>
      <c r="U40" s="362"/>
      <c r="V40" s="686">
        <v>36816</v>
      </c>
      <c r="W40" s="345"/>
      <c r="X40" s="345"/>
      <c r="Z40" s="125"/>
      <c r="AA40" s="345"/>
      <c r="AB40" s="345"/>
      <c r="AC40" s="345"/>
      <c r="AD40" s="345"/>
      <c r="AE40" s="345"/>
      <c r="AF40" s="345"/>
      <c r="AG40" s="345"/>
      <c r="AH40" s="345"/>
      <c r="AI40" s="345"/>
      <c r="AJ40" s="346"/>
      <c r="AK40" s="346"/>
      <c r="AL40" s="346"/>
      <c r="AM40" s="346"/>
      <c r="AN40" s="346"/>
      <c r="AO40" s="346"/>
      <c r="AP40" s="346"/>
      <c r="AQ40" s="346"/>
      <c r="AR40" s="346"/>
      <c r="AS40" s="346"/>
      <c r="AT40" s="346"/>
      <c r="AU40" s="346"/>
    </row>
    <row r="41" spans="1:47" s="343" customFormat="1" ht="30" customHeight="1" x14ac:dyDescent="0.4">
      <c r="A41" s="1454"/>
      <c r="B41" s="1598"/>
      <c r="C41" s="1598"/>
      <c r="D41" s="1629" t="s">
        <v>475</v>
      </c>
      <c r="E41" s="1629"/>
      <c r="F41" s="1627" t="str">
        <f>ROUND(V41*Belarus*(1-$D$70),0)&amp;"****"</f>
        <v>38979****</v>
      </c>
      <c r="G41" s="1628"/>
      <c r="H41" s="1738"/>
      <c r="I41" s="1739"/>
      <c r="J41" s="1739"/>
      <c r="K41" s="505"/>
      <c r="L41" s="1675"/>
      <c r="M41" s="1626" t="s">
        <v>575</v>
      </c>
      <c r="N41" s="1626"/>
      <c r="O41" s="1513" t="s">
        <v>297</v>
      </c>
      <c r="P41" s="1513"/>
      <c r="Q41" s="1513" t="s">
        <v>296</v>
      </c>
      <c r="R41" s="1513"/>
      <c r="S41" s="1675">
        <f>ROUND(Z41*Belarus*(1-$G$70),2)</f>
        <v>1506</v>
      </c>
      <c r="T41" s="595"/>
      <c r="U41" s="363"/>
      <c r="V41" s="355">
        <v>38979</v>
      </c>
      <c r="W41" s="345"/>
      <c r="X41" s="345"/>
      <c r="Z41" s="350">
        <v>1506</v>
      </c>
      <c r="AA41" s="345"/>
      <c r="AB41" s="345"/>
      <c r="AC41" s="345"/>
      <c r="AD41" s="345"/>
      <c r="AE41" s="345"/>
      <c r="AF41" s="345"/>
      <c r="AG41" s="345"/>
      <c r="AH41" s="345"/>
      <c r="AI41" s="345"/>
      <c r="AJ41" s="346"/>
      <c r="AK41" s="346"/>
      <c r="AL41" s="346"/>
      <c r="AM41" s="346"/>
      <c r="AN41" s="346"/>
      <c r="AO41" s="346"/>
      <c r="AP41" s="346"/>
      <c r="AQ41" s="346"/>
      <c r="AR41" s="346"/>
      <c r="AS41" s="346"/>
      <c r="AT41" s="346"/>
      <c r="AU41" s="346"/>
    </row>
    <row r="42" spans="1:47" s="343" customFormat="1" ht="30" customHeight="1" x14ac:dyDescent="0.4">
      <c r="A42" s="1676"/>
      <c r="B42" s="1598" t="s">
        <v>573</v>
      </c>
      <c r="C42" s="1598" t="s">
        <v>525</v>
      </c>
      <c r="D42" s="1629" t="s">
        <v>532</v>
      </c>
      <c r="E42" s="1629"/>
      <c r="F42" s="1627">
        <f>ROUND(V42*Belarus*(1-$D$70),0)</f>
        <v>21985</v>
      </c>
      <c r="G42" s="1628"/>
      <c r="H42" s="1738"/>
      <c r="I42" s="1739"/>
      <c r="J42" s="1739"/>
      <c r="K42" s="505"/>
      <c r="L42" s="1675"/>
      <c r="M42" s="1626"/>
      <c r="N42" s="1626"/>
      <c r="O42" s="1513"/>
      <c r="P42" s="1513"/>
      <c r="Q42" s="1513"/>
      <c r="R42" s="1513"/>
      <c r="S42" s="1675"/>
      <c r="T42" s="595"/>
      <c r="U42" s="362"/>
      <c r="V42" s="686">
        <v>21985</v>
      </c>
      <c r="W42" s="345"/>
      <c r="X42" s="345"/>
      <c r="Y42" s="345"/>
      <c r="Z42" s="125"/>
      <c r="AA42" s="125"/>
      <c r="AB42" s="345"/>
      <c r="AC42" s="345"/>
      <c r="AD42" s="345"/>
      <c r="AE42" s="345"/>
      <c r="AF42" s="345"/>
      <c r="AG42" s="345"/>
      <c r="AH42" s="345"/>
      <c r="AI42" s="345"/>
      <c r="AJ42" s="346"/>
      <c r="AK42" s="346"/>
      <c r="AL42" s="346"/>
      <c r="AM42" s="346"/>
      <c r="AN42" s="346"/>
      <c r="AO42" s="346"/>
      <c r="AP42" s="346"/>
      <c r="AQ42" s="346"/>
      <c r="AR42" s="346"/>
      <c r="AS42" s="346"/>
      <c r="AT42" s="346"/>
      <c r="AU42" s="346"/>
    </row>
    <row r="43" spans="1:47" s="343" customFormat="1" ht="30" customHeight="1" x14ac:dyDescent="0.4">
      <c r="A43" s="1676"/>
      <c r="B43" s="1598"/>
      <c r="C43" s="1598"/>
      <c r="D43" s="1629" t="s">
        <v>533</v>
      </c>
      <c r="E43" s="1629"/>
      <c r="F43" s="1627">
        <f>ROUND(V43*Belarus*(1-$D$70),0)</f>
        <v>23078</v>
      </c>
      <c r="G43" s="1628"/>
      <c r="H43" s="1738"/>
      <c r="I43" s="1739"/>
      <c r="J43" s="1739"/>
      <c r="K43" s="683"/>
      <c r="L43" s="1675"/>
      <c r="M43" s="1626"/>
      <c r="N43" s="1626"/>
      <c r="O43" s="1513"/>
      <c r="P43" s="1513"/>
      <c r="Q43" s="1513"/>
      <c r="R43" s="1513"/>
      <c r="S43" s="1675"/>
      <c r="T43" s="592"/>
      <c r="U43" s="345"/>
      <c r="V43" s="686">
        <v>23078</v>
      </c>
      <c r="W43" s="345"/>
      <c r="X43" s="345"/>
      <c r="Y43" s="345"/>
      <c r="Z43" s="125"/>
      <c r="AA43" s="125"/>
      <c r="AB43" s="345"/>
      <c r="AC43" s="345"/>
      <c r="AD43" s="345"/>
      <c r="AE43" s="345"/>
      <c r="AF43" s="364"/>
      <c r="AG43" s="364"/>
      <c r="AH43" s="364"/>
      <c r="AI43" s="364"/>
      <c r="AJ43" s="346"/>
      <c r="AK43" s="346"/>
      <c r="AL43" s="346"/>
      <c r="AM43" s="346"/>
      <c r="AN43" s="346"/>
      <c r="AO43" s="346"/>
      <c r="AP43" s="346"/>
      <c r="AQ43" s="346"/>
      <c r="AR43" s="346"/>
      <c r="AS43" s="346"/>
      <c r="AT43" s="346"/>
      <c r="AU43" s="346"/>
    </row>
    <row r="44" spans="1:47" s="343" customFormat="1" ht="30" customHeight="1" x14ac:dyDescent="0.4">
      <c r="A44" s="1676"/>
      <c r="B44" s="1598"/>
      <c r="C44" s="1598"/>
      <c r="D44" s="1629" t="s">
        <v>476</v>
      </c>
      <c r="E44" s="1629"/>
      <c r="F44" s="1627" t="str">
        <f>ROUND(V44*Belarus*(1-$D$70),0)&amp;"****"</f>
        <v>24204****</v>
      </c>
      <c r="G44" s="1628"/>
      <c r="H44" s="1738"/>
      <c r="I44" s="1739"/>
      <c r="J44" s="1739"/>
      <c r="K44" s="683"/>
      <c r="L44" s="1675"/>
      <c r="M44" s="1626"/>
      <c r="N44" s="1626"/>
      <c r="O44" s="1513"/>
      <c r="P44" s="1513"/>
      <c r="Q44" s="1513"/>
      <c r="R44" s="1513"/>
      <c r="S44" s="1675"/>
      <c r="T44" s="592"/>
      <c r="U44" s="345"/>
      <c r="V44" s="355">
        <v>24204</v>
      </c>
      <c r="W44" s="345"/>
      <c r="X44" s="345"/>
      <c r="Y44" s="345"/>
      <c r="Z44" s="125"/>
      <c r="AA44" s="125"/>
      <c r="AB44" s="345"/>
      <c r="AC44" s="345"/>
      <c r="AD44" s="345"/>
      <c r="AE44" s="345"/>
      <c r="AF44" s="684"/>
      <c r="AG44" s="682"/>
      <c r="AH44" s="682"/>
      <c r="AI44" s="682"/>
      <c r="AJ44" s="346"/>
      <c r="AK44" s="682"/>
      <c r="AL44" s="682"/>
      <c r="AM44" s="682"/>
      <c r="AN44" s="682"/>
      <c r="AO44" s="682"/>
      <c r="AP44" s="682"/>
      <c r="AQ44" s="682"/>
      <c r="AR44" s="682"/>
      <c r="AS44" s="346"/>
      <c r="AT44" s="346"/>
      <c r="AU44" s="346"/>
    </row>
    <row r="45" spans="1:47" ht="15" customHeight="1" x14ac:dyDescent="0.4">
      <c r="T45" s="592"/>
      <c r="AF45" s="466"/>
      <c r="AG45" s="389"/>
      <c r="AH45" s="389"/>
      <c r="AI45" s="389"/>
      <c r="AJ45" s="389"/>
      <c r="AK45" s="389"/>
      <c r="AL45" s="389"/>
      <c r="AM45" s="389"/>
      <c r="AN45" s="389"/>
      <c r="AO45" s="389"/>
      <c r="AP45" s="389"/>
      <c r="AQ45" s="389"/>
      <c r="AR45" s="389"/>
    </row>
    <row r="46" spans="1:47" ht="39.950000000000003" customHeight="1" x14ac:dyDescent="0.4">
      <c r="A46" s="971" t="s">
        <v>392</v>
      </c>
      <c r="B46" s="971"/>
      <c r="C46" s="971"/>
      <c r="D46" s="971"/>
      <c r="E46" s="971"/>
      <c r="F46" s="980"/>
      <c r="G46" s="1631" t="s">
        <v>294</v>
      </c>
      <c r="H46" s="971"/>
      <c r="I46" s="971"/>
      <c r="J46" s="971"/>
      <c r="K46" s="971"/>
      <c r="L46" s="971"/>
      <c r="M46" s="690"/>
      <c r="N46" s="1595" t="s">
        <v>291</v>
      </c>
      <c r="O46" s="1596"/>
      <c r="P46" s="1597"/>
      <c r="Q46" s="1673" t="s">
        <v>490</v>
      </c>
      <c r="R46" s="1673"/>
      <c r="S46" s="1673"/>
      <c r="T46" s="592"/>
      <c r="AF46" s="466"/>
      <c r="AG46" s="389"/>
      <c r="AH46" s="389"/>
      <c r="AI46" s="389"/>
      <c r="AJ46" s="389"/>
      <c r="AK46" s="389"/>
      <c r="AL46" s="389"/>
      <c r="AM46" s="389"/>
      <c r="AN46" s="389"/>
      <c r="AO46" s="389"/>
      <c r="AP46" s="389"/>
      <c r="AQ46" s="389"/>
    </row>
    <row r="47" spans="1:47" ht="39.950000000000003" customHeight="1" thickBot="1" x14ac:dyDescent="0.45">
      <c r="A47" s="691" t="s">
        <v>292</v>
      </c>
      <c r="B47" s="1671" t="s">
        <v>265</v>
      </c>
      <c r="C47" s="1672"/>
      <c r="D47" s="1672"/>
      <c r="E47" s="1672"/>
      <c r="F47" s="693" t="s">
        <v>138</v>
      </c>
      <c r="G47" s="1632" t="s">
        <v>83</v>
      </c>
      <c r="H47" s="1633"/>
      <c r="I47" s="1633"/>
      <c r="J47" s="1633"/>
      <c r="K47" s="1634"/>
      <c r="L47" s="692" t="s">
        <v>138</v>
      </c>
      <c r="M47" s="690"/>
      <c r="N47" s="1667" t="s">
        <v>527</v>
      </c>
      <c r="O47" s="1668"/>
      <c r="P47" s="1668"/>
      <c r="Q47" s="1645" t="s">
        <v>489</v>
      </c>
      <c r="R47" s="1646"/>
      <c r="S47" s="1647"/>
      <c r="T47" s="592"/>
      <c r="AF47" s="466"/>
      <c r="AG47" s="389"/>
      <c r="AH47" s="389"/>
      <c r="AI47" s="389"/>
      <c r="AJ47" s="389"/>
      <c r="AK47" s="389"/>
      <c r="AL47" s="389"/>
      <c r="AM47" s="389"/>
      <c r="AN47" s="389"/>
      <c r="AO47" s="389"/>
      <c r="AP47" s="389"/>
      <c r="AQ47" s="389"/>
    </row>
    <row r="48" spans="1:47" ht="30" customHeight="1" thickTop="1" x14ac:dyDescent="0.4">
      <c r="A48" s="1688" t="s">
        <v>352</v>
      </c>
      <c r="B48" s="1557" t="s">
        <v>431</v>
      </c>
      <c r="C48" s="1558"/>
      <c r="D48" s="1558"/>
      <c r="E48" s="1559"/>
      <c r="F48" s="1689">
        <f>ROUND(V48*Belarus*(1-$G$70),2)</f>
        <v>53435</v>
      </c>
      <c r="G48" s="1685" t="s">
        <v>528</v>
      </c>
      <c r="H48" s="1686"/>
      <c r="I48" s="1686"/>
      <c r="J48" s="1686"/>
      <c r="K48" s="1687"/>
      <c r="L48" s="888">
        <f>ROUND(X48*Belarus*(1-$G$70),2)</f>
        <v>4199</v>
      </c>
      <c r="M48" s="690"/>
      <c r="N48" s="1667"/>
      <c r="O48" s="1668"/>
      <c r="P48" s="1668"/>
      <c r="Q48" s="1648" t="s">
        <v>488</v>
      </c>
      <c r="R48" s="1649"/>
      <c r="S48" s="1650"/>
      <c r="T48" s="592"/>
      <c r="V48" s="350">
        <v>53435</v>
      </c>
      <c r="W48" s="345"/>
      <c r="X48" s="355">
        <v>4199</v>
      </c>
      <c r="Y48" s="345"/>
      <c r="AF48" s="364"/>
      <c r="AG48" s="389"/>
      <c r="AH48" s="389"/>
      <c r="AI48" s="389"/>
      <c r="AJ48" s="389"/>
      <c r="AK48" s="389"/>
      <c r="AL48" s="389"/>
      <c r="AM48" s="389"/>
      <c r="AN48" s="389"/>
      <c r="AO48" s="389"/>
      <c r="AP48" s="389"/>
      <c r="AQ48" s="389"/>
    </row>
    <row r="49" spans="1:47" s="336" customFormat="1" ht="30" customHeight="1" x14ac:dyDescent="0.3">
      <c r="A49" s="1688"/>
      <c r="B49" s="1560"/>
      <c r="C49" s="1561"/>
      <c r="D49" s="1561"/>
      <c r="E49" s="1562"/>
      <c r="F49" s="1689"/>
      <c r="G49" s="1685" t="s">
        <v>529</v>
      </c>
      <c r="H49" s="1686"/>
      <c r="I49" s="1686"/>
      <c r="J49" s="1686"/>
      <c r="K49" s="1687"/>
      <c r="L49" s="888">
        <f>ROUND(X49*Belarus*(1-$G$70),2)</f>
        <v>4199</v>
      </c>
      <c r="M49" s="690"/>
      <c r="N49" s="1667"/>
      <c r="O49" s="1668"/>
      <c r="P49" s="1668"/>
      <c r="Q49" s="1657" t="s">
        <v>487</v>
      </c>
      <c r="R49" s="1651" t="s">
        <v>576</v>
      </c>
      <c r="S49" s="1652"/>
      <c r="V49" s="125"/>
      <c r="X49" s="355">
        <v>4199</v>
      </c>
      <c r="Y49" s="345"/>
      <c r="Z49" s="368"/>
      <c r="AA49" s="368"/>
      <c r="AC49" s="369"/>
      <c r="AD49" s="364"/>
      <c r="AE49" s="364"/>
      <c r="AF49" s="364"/>
      <c r="AG49" s="471"/>
      <c r="AH49" s="364"/>
      <c r="AI49" s="364"/>
      <c r="AJ49" s="370"/>
      <c r="AK49" s="370"/>
      <c r="AL49" s="335"/>
      <c r="AM49" s="335"/>
      <c r="AN49" s="335"/>
      <c r="AO49" s="335"/>
      <c r="AP49" s="335"/>
      <c r="AQ49" s="335"/>
      <c r="AR49" s="335"/>
      <c r="AS49" s="335"/>
      <c r="AT49" s="335"/>
      <c r="AU49" s="335"/>
    </row>
    <row r="50" spans="1:47" s="336" customFormat="1" ht="30" customHeight="1" x14ac:dyDescent="0.3">
      <c r="A50" s="1688"/>
      <c r="B50" s="1563"/>
      <c r="C50" s="1564"/>
      <c r="D50" s="1564"/>
      <c r="E50" s="1565"/>
      <c r="F50" s="1689"/>
      <c r="G50" s="1685" t="s">
        <v>418</v>
      </c>
      <c r="H50" s="1686"/>
      <c r="I50" s="1686"/>
      <c r="J50" s="1686"/>
      <c r="K50" s="1687"/>
      <c r="L50" s="888">
        <f>ROUND(X50*Belarus*(1-$G$70),2)</f>
        <v>1854</v>
      </c>
      <c r="M50" s="690"/>
      <c r="N50" s="1661" t="s">
        <v>283</v>
      </c>
      <c r="O50" s="1662"/>
      <c r="P50" s="1663"/>
      <c r="Q50" s="1658"/>
      <c r="R50" s="1653"/>
      <c r="S50" s="1654"/>
      <c r="T50" s="592"/>
      <c r="V50" s="125"/>
      <c r="W50" s="396"/>
      <c r="X50" s="355">
        <v>1854</v>
      </c>
      <c r="Y50" s="345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70"/>
      <c r="AK50" s="370"/>
      <c r="AL50" s="335"/>
      <c r="AM50" s="335"/>
      <c r="AR50" s="335"/>
      <c r="AS50" s="335"/>
      <c r="AT50" s="335"/>
      <c r="AU50" s="335"/>
    </row>
    <row r="51" spans="1:47" s="336" customFormat="1" ht="45" customHeight="1" thickBot="1" x14ac:dyDescent="0.35">
      <c r="A51" s="1690" t="s">
        <v>293</v>
      </c>
      <c r="B51" s="1694" t="s">
        <v>267</v>
      </c>
      <c r="C51" s="1694"/>
      <c r="D51" s="1694"/>
      <c r="E51" s="1694"/>
      <c r="F51" s="1570">
        <f>ROUND(V51*Belarus*(1-$G$70),2)</f>
        <v>70859</v>
      </c>
      <c r="G51" s="1685" t="s">
        <v>419</v>
      </c>
      <c r="H51" s="1686"/>
      <c r="I51" s="1686"/>
      <c r="J51" s="1686"/>
      <c r="K51" s="1687"/>
      <c r="L51" s="888">
        <f>ROUND(X51*Belarus*(1-$G$70),2)</f>
        <v>5997</v>
      </c>
      <c r="M51" s="690"/>
      <c r="N51" s="1664"/>
      <c r="O51" s="1665"/>
      <c r="P51" s="1666"/>
      <c r="Q51" s="1659"/>
      <c r="R51" s="1655"/>
      <c r="S51" s="1656"/>
      <c r="T51" s="592"/>
      <c r="V51" s="350">
        <v>70859</v>
      </c>
      <c r="W51" s="345"/>
      <c r="X51" s="355">
        <v>5997</v>
      </c>
      <c r="Y51" s="345"/>
      <c r="Z51" s="396"/>
      <c r="AA51" s="396"/>
      <c r="AJ51" s="396"/>
      <c r="AK51" s="396"/>
      <c r="AL51" s="396"/>
      <c r="AM51" s="396"/>
      <c r="AR51" s="335"/>
      <c r="AS51" s="335"/>
      <c r="AT51" s="335"/>
      <c r="AU51" s="335"/>
    </row>
    <row r="52" spans="1:47" s="336" customFormat="1" ht="45" customHeight="1" thickTop="1" x14ac:dyDescent="0.3">
      <c r="A52" s="1691"/>
      <c r="B52" s="1694"/>
      <c r="C52" s="1694"/>
      <c r="D52" s="1694"/>
      <c r="E52" s="1694"/>
      <c r="F52" s="1574"/>
      <c r="G52" s="1692" t="s">
        <v>415</v>
      </c>
      <c r="H52" s="1693"/>
      <c r="I52" s="1693"/>
      <c r="J52" s="1693"/>
      <c r="K52" s="1693"/>
      <c r="L52" s="888">
        <f>ROUND(X52*Belarus*(1-$G$70),2)</f>
        <v>2932</v>
      </c>
      <c r="M52" s="690"/>
      <c r="N52" s="1669" t="s">
        <v>450</v>
      </c>
      <c r="O52" s="1669"/>
      <c r="P52" s="1669"/>
      <c r="Q52" s="1670"/>
      <c r="R52" s="1670"/>
      <c r="S52" s="1670"/>
      <c r="T52" s="596"/>
      <c r="W52" s="396"/>
      <c r="X52" s="355">
        <v>2932</v>
      </c>
      <c r="Y52" s="345"/>
      <c r="Z52" s="396"/>
      <c r="AA52" s="396"/>
      <c r="AJ52" s="396"/>
      <c r="AK52" s="396"/>
      <c r="AL52" s="396"/>
      <c r="AM52" s="396"/>
      <c r="AR52" s="335"/>
      <c r="AS52" s="335"/>
      <c r="AT52" s="335"/>
      <c r="AU52" s="335"/>
    </row>
    <row r="53" spans="1:47" s="336" customFormat="1" ht="39.950000000000003" customHeight="1" x14ac:dyDescent="0.3">
      <c r="H53" s="690"/>
      <c r="I53" s="690"/>
      <c r="J53" s="690"/>
      <c r="K53" s="690"/>
      <c r="L53" s="889"/>
      <c r="M53" s="690"/>
      <c r="N53" s="689"/>
      <c r="O53" s="678"/>
      <c r="P53" s="678"/>
      <c r="Q53" s="678"/>
      <c r="R53" s="678"/>
      <c r="S53" s="678"/>
      <c r="T53" s="597"/>
      <c r="Y53" s="125"/>
      <c r="AJ53" s="335"/>
      <c r="AK53" s="335"/>
      <c r="AL53" s="335"/>
      <c r="AM53" s="335"/>
      <c r="AR53" s="335"/>
      <c r="AS53" s="335"/>
      <c r="AT53" s="335"/>
      <c r="AU53" s="335"/>
    </row>
    <row r="54" spans="1:47" ht="30" customHeight="1" x14ac:dyDescent="0.4">
      <c r="H54" s="690"/>
      <c r="I54" s="690"/>
      <c r="J54" s="690"/>
      <c r="K54" s="690"/>
      <c r="L54" s="690"/>
      <c r="M54" s="690"/>
      <c r="T54" s="597"/>
      <c r="V54" s="349"/>
    </row>
    <row r="55" spans="1:47" ht="35.1" customHeight="1" x14ac:dyDescent="0.4">
      <c r="H55" s="690"/>
      <c r="I55" s="690"/>
      <c r="J55" s="690"/>
      <c r="K55" s="690"/>
      <c r="L55" s="690"/>
      <c r="M55" s="690"/>
      <c r="T55" s="597"/>
    </row>
    <row r="56" spans="1:47" ht="35.1" customHeight="1" x14ac:dyDescent="0.4">
      <c r="H56" s="690"/>
      <c r="I56" s="690"/>
      <c r="J56" s="690"/>
      <c r="K56" s="690"/>
      <c r="L56" s="690"/>
      <c r="M56" s="690"/>
      <c r="T56" s="597"/>
    </row>
    <row r="57" spans="1:47" ht="39.950000000000003" customHeight="1" x14ac:dyDescent="0.4">
      <c r="H57" s="690"/>
      <c r="I57" s="690"/>
      <c r="J57" s="690"/>
      <c r="K57" s="690"/>
      <c r="L57" s="690"/>
      <c r="M57" s="690"/>
      <c r="T57" s="597"/>
      <c r="W57" s="349"/>
    </row>
    <row r="58" spans="1:47" s="1" customFormat="1" ht="35.1" customHeight="1" x14ac:dyDescent="0.4">
      <c r="H58" s="690"/>
      <c r="I58" s="690"/>
      <c r="J58" s="690"/>
      <c r="K58" s="690"/>
      <c r="L58" s="690"/>
      <c r="M58" s="690"/>
      <c r="T58" s="597"/>
      <c r="W58" s="372"/>
      <c r="X58" s="372"/>
      <c r="AI58" s="125"/>
      <c r="AJ58" s="333"/>
      <c r="AK58" s="333"/>
      <c r="AL58" s="333"/>
      <c r="AM58" s="333"/>
      <c r="AN58" s="333"/>
      <c r="AO58" s="333"/>
      <c r="AP58" s="333"/>
      <c r="AQ58" s="333"/>
      <c r="AR58" s="333"/>
      <c r="AS58" s="333"/>
      <c r="AT58" s="333"/>
      <c r="AU58" s="333"/>
    </row>
    <row r="59" spans="1:47" s="1" customFormat="1" ht="30" customHeight="1" x14ac:dyDescent="0.4">
      <c r="T59" s="598"/>
      <c r="W59" s="372"/>
      <c r="X59" s="372"/>
      <c r="AI59" s="125"/>
      <c r="AJ59" s="333"/>
      <c r="AK59" s="333"/>
      <c r="AL59" s="333"/>
      <c r="AM59" s="333"/>
      <c r="AN59" s="333"/>
      <c r="AO59" s="333"/>
      <c r="AP59" s="333"/>
      <c r="AQ59" s="333"/>
      <c r="AR59" s="333"/>
      <c r="AS59" s="333"/>
      <c r="AT59" s="333"/>
      <c r="AU59" s="333"/>
    </row>
    <row r="60" spans="1:47" s="1" customFormat="1" ht="30" customHeight="1" x14ac:dyDescent="0.4">
      <c r="O60" s="372"/>
      <c r="P60" s="372"/>
      <c r="Q60" s="372"/>
      <c r="R60" s="372"/>
      <c r="S60" s="598"/>
      <c r="T60" s="598"/>
      <c r="W60" s="389"/>
      <c r="X60" s="389"/>
      <c r="AI60" s="125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3"/>
    </row>
    <row r="61" spans="1:47" s="1" customFormat="1" ht="39.950000000000003" customHeight="1" x14ac:dyDescent="0.4">
      <c r="O61" s="372"/>
      <c r="P61" s="372"/>
      <c r="Q61" s="372"/>
      <c r="R61" s="372"/>
      <c r="S61" s="599"/>
      <c r="T61" s="599"/>
      <c r="W61" s="389"/>
      <c r="X61" s="389"/>
      <c r="AI61" s="125"/>
      <c r="AJ61" s="333"/>
      <c r="AK61" s="333"/>
      <c r="AL61" s="333"/>
      <c r="AM61" s="333"/>
      <c r="AN61" s="333"/>
      <c r="AO61" s="333"/>
      <c r="AP61" s="333"/>
      <c r="AQ61" s="333"/>
      <c r="AR61" s="333"/>
      <c r="AS61" s="333"/>
      <c r="AT61" s="333"/>
      <c r="AU61" s="333"/>
    </row>
    <row r="62" spans="1:47" s="1" customFormat="1" ht="35.1" customHeight="1" x14ac:dyDescent="0.4">
      <c r="O62" s="372"/>
      <c r="P62" s="372"/>
      <c r="Q62" s="372"/>
      <c r="R62" s="372"/>
      <c r="S62" s="599"/>
      <c r="T62" s="599"/>
      <c r="U62" s="374"/>
      <c r="W62" s="389"/>
      <c r="X62" s="389"/>
      <c r="AI62" s="125"/>
      <c r="AJ62" s="333"/>
      <c r="AK62" s="333"/>
      <c r="AL62" s="333"/>
      <c r="AM62" s="333"/>
      <c r="AN62" s="333"/>
      <c r="AO62" s="333"/>
      <c r="AP62" s="333"/>
      <c r="AQ62" s="333"/>
      <c r="AR62" s="333"/>
      <c r="AS62" s="333"/>
      <c r="AT62" s="333"/>
      <c r="AU62" s="333"/>
    </row>
    <row r="63" spans="1:47" s="1" customFormat="1" ht="35.1" customHeight="1" x14ac:dyDescent="0.4">
      <c r="O63" s="375"/>
      <c r="P63" s="372"/>
      <c r="Q63" s="372"/>
      <c r="R63" s="372"/>
      <c r="S63" s="597"/>
      <c r="T63" s="597"/>
      <c r="U63" s="374"/>
      <c r="V63" s="372"/>
      <c r="W63" s="372"/>
      <c r="AI63" s="125"/>
      <c r="AJ63" s="333"/>
      <c r="AK63" s="333"/>
      <c r="AL63" s="333"/>
      <c r="AM63" s="333"/>
      <c r="AN63" s="333"/>
      <c r="AO63" s="333"/>
      <c r="AP63" s="333"/>
      <c r="AQ63" s="333"/>
      <c r="AR63" s="333"/>
      <c r="AS63" s="333"/>
      <c r="AT63" s="333"/>
      <c r="AU63" s="333"/>
    </row>
    <row r="64" spans="1:47" ht="30" customHeight="1" x14ac:dyDescent="0.4">
      <c r="O64" s="375"/>
      <c r="P64" s="375"/>
      <c r="Q64" s="375"/>
      <c r="R64" s="376"/>
      <c r="S64" s="569"/>
      <c r="T64" s="569"/>
      <c r="U64" s="345"/>
      <c r="V64" s="345"/>
      <c r="W64" s="345"/>
      <c r="X64" s="345"/>
      <c r="Y64" s="345"/>
      <c r="AI64" s="345"/>
      <c r="AJ64" s="346"/>
    </row>
    <row r="65" spans="1:76" ht="24.95" customHeight="1" x14ac:dyDescent="0.4">
      <c r="C65" s="57"/>
      <c r="D65" s="57"/>
      <c r="E65" s="57"/>
      <c r="O65" s="375"/>
      <c r="P65" s="375"/>
      <c r="Q65" s="375"/>
      <c r="R65" s="376"/>
    </row>
    <row r="66" spans="1:76" ht="24.95" customHeight="1" x14ac:dyDescent="0.4">
      <c r="C66" s="57"/>
      <c r="D66" s="57"/>
      <c r="E66" s="57"/>
      <c r="S66" s="569"/>
      <c r="T66" s="569"/>
    </row>
    <row r="67" spans="1:76" ht="24.95" customHeight="1" x14ac:dyDescent="0.4">
      <c r="B67" s="349"/>
      <c r="C67" s="349"/>
      <c r="D67" s="349"/>
      <c r="E67" s="349"/>
      <c r="R67" s="107"/>
      <c r="S67" s="107"/>
      <c r="T67" s="107"/>
    </row>
    <row r="68" spans="1:76" ht="24.95" customHeight="1" x14ac:dyDescent="0.4">
      <c r="A68" s="376"/>
      <c r="B68" s="375"/>
      <c r="C68" s="375"/>
      <c r="D68" s="375"/>
      <c r="E68" s="375"/>
      <c r="F68" s="375"/>
      <c r="L68" s="376"/>
      <c r="M68" s="376"/>
      <c r="N68" s="376"/>
      <c r="O68" s="376"/>
    </row>
    <row r="69" spans="1:76" s="376" customFormat="1" ht="50.1" customHeight="1" x14ac:dyDescent="0.4">
      <c r="A69" s="1254" t="s">
        <v>47</v>
      </c>
      <c r="B69" s="1679" t="s">
        <v>391</v>
      </c>
      <c r="C69" s="1679"/>
      <c r="D69" s="1680" t="s">
        <v>430</v>
      </c>
      <c r="E69" s="1681"/>
      <c r="F69" s="1682"/>
      <c r="G69" s="1683" t="s">
        <v>369</v>
      </c>
      <c r="H69" s="1684"/>
      <c r="I69" s="375"/>
      <c r="J69" s="375"/>
      <c r="M69" s="8"/>
      <c r="N69" s="8"/>
      <c r="O69" s="8"/>
      <c r="P69" s="8"/>
      <c r="Q69" s="8"/>
      <c r="R69"/>
      <c r="U69" s="349"/>
      <c r="V69" s="349"/>
      <c r="W69" s="349"/>
      <c r="X69" s="349"/>
      <c r="Y69" s="349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6"/>
      <c r="AK69" s="346"/>
      <c r="AL69" s="346"/>
      <c r="AM69" s="346"/>
      <c r="AN69" s="346"/>
      <c r="AO69" s="346"/>
      <c r="AP69" s="346"/>
      <c r="AQ69" s="346"/>
      <c r="AR69" s="346"/>
      <c r="AS69" s="346"/>
      <c r="AT69" s="346"/>
      <c r="AU69" s="346"/>
      <c r="AV69" s="343"/>
      <c r="AW69" s="343"/>
      <c r="AX69" s="343"/>
      <c r="AY69" s="343"/>
      <c r="AZ69" s="343"/>
      <c r="BA69" s="343"/>
      <c r="BB69" s="343"/>
      <c r="BC69" s="343"/>
      <c r="BD69" s="343"/>
      <c r="BE69" s="343"/>
      <c r="BF69" s="343"/>
      <c r="BG69" s="343"/>
      <c r="BH69" s="343"/>
      <c r="BI69" s="343"/>
      <c r="BJ69" s="343"/>
      <c r="BK69" s="343"/>
      <c r="BL69" s="343"/>
      <c r="BM69" s="343"/>
      <c r="BN69" s="343"/>
      <c r="BO69" s="343"/>
      <c r="BP69" s="343"/>
      <c r="BQ69" s="343"/>
      <c r="BR69" s="343"/>
      <c r="BS69" s="343"/>
      <c r="BT69" s="343"/>
      <c r="BU69" s="343"/>
      <c r="BV69" s="343"/>
      <c r="BW69" s="343"/>
      <c r="BX69" s="343"/>
    </row>
    <row r="70" spans="1:76" ht="51.75" customHeight="1" x14ac:dyDescent="0.4">
      <c r="A70" s="1255"/>
      <c r="B70" s="1341">
        <v>0</v>
      </c>
      <c r="C70" s="1343"/>
      <c r="D70" s="1341">
        <v>0</v>
      </c>
      <c r="E70" s="1342"/>
      <c r="F70" s="1343"/>
      <c r="G70" s="1449">
        <v>0</v>
      </c>
      <c r="H70" s="1449"/>
      <c r="I70" s="107"/>
      <c r="J70" s="107"/>
      <c r="Z70" s="345"/>
      <c r="AA70" s="345"/>
      <c r="AB70" s="345"/>
      <c r="AC70" s="345"/>
      <c r="AD70" s="345"/>
      <c r="AE70" s="345"/>
      <c r="AF70" s="345"/>
      <c r="AG70" s="345"/>
      <c r="AH70" s="345"/>
      <c r="AI70" s="345"/>
      <c r="AJ70" s="346"/>
      <c r="AK70" s="346"/>
      <c r="AL70" s="346"/>
      <c r="AM70" s="346"/>
      <c r="AN70" s="346"/>
      <c r="AO70" s="346"/>
      <c r="AP70" s="346"/>
      <c r="AQ70" s="346"/>
      <c r="AR70" s="346"/>
      <c r="AS70" s="346"/>
      <c r="AT70" s="346"/>
      <c r="AU70" s="346"/>
      <c r="AV70" s="343"/>
      <c r="AW70" s="343"/>
      <c r="AX70" s="343"/>
      <c r="AY70" s="343"/>
      <c r="AZ70" s="343"/>
      <c r="BA70" s="343"/>
      <c r="BB70" s="343"/>
      <c r="BC70" s="343"/>
      <c r="BD70" s="343"/>
      <c r="BE70" s="343"/>
      <c r="BF70" s="343"/>
      <c r="BG70" s="343"/>
      <c r="BH70" s="343"/>
      <c r="BI70" s="343"/>
      <c r="BJ70" s="343"/>
      <c r="BK70" s="343"/>
      <c r="BL70" s="343"/>
      <c r="BM70" s="343"/>
      <c r="BN70" s="343"/>
      <c r="BO70" s="343"/>
      <c r="BP70" s="343"/>
      <c r="BQ70" s="343"/>
      <c r="BR70" s="343"/>
      <c r="BS70" s="343"/>
      <c r="BT70" s="343"/>
      <c r="BU70" s="343"/>
      <c r="BV70" s="343"/>
      <c r="BW70" s="343"/>
      <c r="BX70" s="343"/>
    </row>
    <row r="71" spans="1:76" x14ac:dyDescent="0.4">
      <c r="I71" s="107"/>
      <c r="J71" s="107"/>
      <c r="K71" s="107"/>
      <c r="L71" s="107"/>
      <c r="M71" s="107"/>
      <c r="Z71" s="345"/>
      <c r="AA71" s="345"/>
      <c r="AB71" s="345"/>
      <c r="AC71" s="345"/>
      <c r="AD71" s="345"/>
      <c r="AE71" s="345"/>
      <c r="AF71" s="345"/>
      <c r="AG71" s="345"/>
      <c r="AH71" s="345"/>
      <c r="AI71" s="345"/>
      <c r="AJ71" s="346"/>
      <c r="AK71" s="346"/>
      <c r="AL71" s="346"/>
      <c r="AM71" s="346"/>
      <c r="AN71" s="346"/>
      <c r="AO71" s="346"/>
      <c r="AP71" s="346"/>
      <c r="AQ71" s="346"/>
      <c r="AR71" s="346"/>
      <c r="AS71" s="346"/>
      <c r="AT71" s="346"/>
      <c r="AU71" s="346"/>
      <c r="AV71" s="343"/>
      <c r="AW71" s="343"/>
      <c r="AX71" s="343"/>
      <c r="AY71" s="343"/>
      <c r="AZ71" s="343"/>
      <c r="BA71" s="343"/>
      <c r="BB71" s="343"/>
      <c r="BC71" s="343"/>
      <c r="BD71" s="343"/>
      <c r="BE71" s="343"/>
      <c r="BF71" s="343"/>
      <c r="BG71" s="343"/>
      <c r="BH71" s="343"/>
      <c r="BI71" s="343"/>
      <c r="BJ71" s="343"/>
      <c r="BK71" s="343"/>
      <c r="BL71" s="343"/>
      <c r="BM71" s="343"/>
      <c r="BN71" s="343"/>
      <c r="BO71" s="343"/>
      <c r="BP71" s="343"/>
      <c r="BQ71" s="343"/>
      <c r="BR71" s="343"/>
      <c r="BS71" s="343"/>
      <c r="BT71" s="343"/>
      <c r="BU71" s="343"/>
      <c r="BV71" s="343"/>
      <c r="BW71" s="343"/>
      <c r="BX71" s="343"/>
    </row>
    <row r="72" spans="1:76" ht="30" customHeight="1" x14ac:dyDescent="0.4">
      <c r="I72" s="107"/>
      <c r="J72" s="107"/>
      <c r="K72" s="107"/>
      <c r="L72" s="107"/>
      <c r="M72" s="107"/>
      <c r="Z72" s="345"/>
      <c r="AA72" s="345"/>
      <c r="AB72" s="345"/>
      <c r="AC72" s="345"/>
      <c r="AD72" s="345"/>
      <c r="AE72" s="345"/>
      <c r="AF72" s="345"/>
      <c r="AG72" s="345"/>
      <c r="AH72" s="345"/>
      <c r="AI72" s="345"/>
      <c r="AJ72" s="346"/>
      <c r="AK72" s="346"/>
      <c r="AL72" s="346"/>
      <c r="AM72" s="346"/>
      <c r="AN72" s="346"/>
      <c r="AO72" s="346"/>
      <c r="AP72" s="346"/>
      <c r="AQ72" s="346"/>
      <c r="AR72" s="346"/>
      <c r="AS72" s="346"/>
      <c r="AT72" s="346"/>
      <c r="AU72" s="346"/>
      <c r="AV72" s="343"/>
      <c r="AW72" s="343"/>
      <c r="AX72" s="343"/>
      <c r="AY72" s="343"/>
      <c r="AZ72" s="343"/>
      <c r="BA72" s="343"/>
      <c r="BB72" s="343"/>
      <c r="BC72" s="343"/>
      <c r="BD72" s="343"/>
      <c r="BE72" s="343"/>
      <c r="BF72" s="343"/>
      <c r="BG72" s="343"/>
      <c r="BH72" s="343"/>
      <c r="BI72" s="343"/>
      <c r="BJ72" s="343"/>
      <c r="BK72" s="343"/>
      <c r="BL72" s="343"/>
      <c r="BM72" s="343"/>
      <c r="BN72" s="343"/>
      <c r="BO72" s="343"/>
      <c r="BP72" s="343"/>
      <c r="BQ72" s="343"/>
      <c r="BR72" s="343"/>
      <c r="BS72" s="343"/>
      <c r="BT72" s="343"/>
      <c r="BU72" s="343"/>
      <c r="BV72" s="343"/>
      <c r="BW72" s="343"/>
      <c r="BX72" s="343"/>
    </row>
    <row r="73" spans="1:76" x14ac:dyDescent="0.4">
      <c r="H73" s="107"/>
      <c r="I73" s="107"/>
      <c r="J73" s="107"/>
      <c r="K73" s="483"/>
      <c r="L73" s="349"/>
      <c r="M73" s="125"/>
      <c r="Z73" s="345"/>
      <c r="AA73" s="345"/>
      <c r="AB73" s="345"/>
      <c r="AC73" s="345"/>
      <c r="AD73" s="345"/>
      <c r="AE73" s="345"/>
      <c r="AF73" s="345"/>
      <c r="AG73" s="345"/>
      <c r="AH73" s="345"/>
      <c r="AI73" s="345"/>
      <c r="AJ73" s="346"/>
      <c r="AK73" s="346"/>
      <c r="AL73" s="346"/>
      <c r="AM73" s="346"/>
      <c r="AN73" s="346"/>
      <c r="AO73" s="346"/>
      <c r="AP73" s="346"/>
      <c r="AQ73" s="346"/>
      <c r="AR73" s="346"/>
      <c r="AS73" s="346"/>
      <c r="AT73" s="346"/>
      <c r="AU73" s="346"/>
      <c r="AV73" s="343"/>
      <c r="AW73" s="343"/>
      <c r="AX73" s="343"/>
      <c r="AY73" s="343"/>
      <c r="AZ73" s="343"/>
      <c r="BA73" s="343"/>
      <c r="BB73" s="343"/>
      <c r="BC73" s="343"/>
      <c r="BD73" s="343"/>
      <c r="BE73" s="343"/>
      <c r="BF73" s="343"/>
      <c r="BG73" s="343"/>
      <c r="BH73" s="343"/>
      <c r="BI73" s="343"/>
      <c r="BJ73" s="343"/>
      <c r="BK73" s="343"/>
      <c r="BL73" s="343"/>
      <c r="BM73" s="343"/>
      <c r="BN73" s="343"/>
      <c r="BO73" s="343"/>
      <c r="BP73" s="343"/>
      <c r="BQ73" s="343"/>
      <c r="BR73" s="343"/>
      <c r="BS73" s="343"/>
      <c r="BT73" s="343"/>
      <c r="BU73" s="343"/>
      <c r="BV73" s="343"/>
      <c r="BW73" s="343"/>
      <c r="BX73" s="343"/>
    </row>
    <row r="74" spans="1:76" ht="30" customHeight="1" x14ac:dyDescent="0.4">
      <c r="I74" s="483"/>
      <c r="J74" s="483"/>
      <c r="K74" s="483"/>
      <c r="L74" s="349"/>
      <c r="M74" s="125"/>
      <c r="Z74" s="345"/>
      <c r="AA74" s="345"/>
      <c r="AB74" s="345"/>
      <c r="AC74" s="345"/>
      <c r="AD74" s="345"/>
      <c r="AE74" s="345"/>
      <c r="AF74" s="345"/>
      <c r="AG74" s="345"/>
      <c r="AH74" s="345"/>
      <c r="AI74" s="345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3"/>
      <c r="AW74" s="343"/>
      <c r="AX74" s="343"/>
      <c r="AY74" s="343"/>
      <c r="AZ74" s="343"/>
      <c r="BA74" s="343"/>
      <c r="BB74" s="343"/>
      <c r="BC74" s="343"/>
      <c r="BD74" s="343"/>
      <c r="BE74" s="343"/>
      <c r="BF74" s="343"/>
      <c r="BG74" s="343"/>
      <c r="BH74" s="343"/>
      <c r="BI74" s="343"/>
      <c r="BJ74" s="343"/>
      <c r="BK74" s="343"/>
      <c r="BL74" s="343"/>
      <c r="BM74" s="343"/>
      <c r="BN74" s="343"/>
      <c r="BO74" s="343"/>
      <c r="BP74" s="343"/>
      <c r="BQ74" s="343"/>
      <c r="BR74" s="343"/>
      <c r="BS74" s="343"/>
      <c r="BT74" s="343"/>
      <c r="BU74" s="343"/>
      <c r="BV74" s="343"/>
      <c r="BW74" s="343"/>
      <c r="BX74" s="343"/>
    </row>
    <row r="75" spans="1:76" x14ac:dyDescent="0.4">
      <c r="H75" s="483"/>
      <c r="I75" s="483"/>
      <c r="J75" s="483"/>
      <c r="K75" s="484"/>
      <c r="L75" s="107"/>
      <c r="M75" s="107"/>
      <c r="Z75" s="345"/>
      <c r="AA75" s="345"/>
      <c r="AB75" s="345"/>
      <c r="AC75" s="345"/>
      <c r="AD75" s="345"/>
      <c r="AE75" s="345"/>
      <c r="AF75" s="345"/>
      <c r="AG75" s="345"/>
      <c r="AH75" s="345"/>
      <c r="AI75" s="345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3"/>
      <c r="AW75" s="343"/>
      <c r="AX75" s="343"/>
      <c r="AY75" s="343"/>
      <c r="AZ75" s="343"/>
      <c r="BA75" s="343"/>
      <c r="BB75" s="343"/>
      <c r="BC75" s="343"/>
      <c r="BD75" s="343"/>
      <c r="BE75" s="343"/>
      <c r="BF75" s="343"/>
      <c r="BG75" s="343"/>
      <c r="BH75" s="343"/>
      <c r="BI75" s="343"/>
      <c r="BJ75" s="343"/>
      <c r="BK75" s="343"/>
      <c r="BL75" s="343"/>
      <c r="BM75" s="343"/>
      <c r="BN75" s="343"/>
      <c r="BO75" s="343"/>
      <c r="BP75" s="343"/>
      <c r="BQ75" s="343"/>
      <c r="BR75" s="343"/>
      <c r="BS75" s="343"/>
      <c r="BT75" s="343"/>
      <c r="BU75" s="343"/>
      <c r="BV75" s="343"/>
      <c r="BW75" s="343"/>
      <c r="BX75" s="343"/>
    </row>
    <row r="76" spans="1:76" ht="30" customHeight="1" x14ac:dyDescent="0.3">
      <c r="I76" s="484"/>
      <c r="J76" s="484"/>
      <c r="K76" s="484"/>
      <c r="L76" s="371"/>
      <c r="M76" s="125"/>
      <c r="Z76" s="345"/>
      <c r="AA76" s="345"/>
      <c r="AB76" s="377"/>
      <c r="AC76" s="377"/>
      <c r="AD76" s="377"/>
      <c r="AE76" s="377"/>
      <c r="AF76" s="377"/>
      <c r="AG76" s="377"/>
      <c r="AH76" s="377"/>
      <c r="AI76" s="377"/>
      <c r="AJ76" s="377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43"/>
      <c r="AW76" s="343"/>
      <c r="AX76" s="343"/>
      <c r="AY76" s="1644"/>
      <c r="AZ76" s="1644"/>
      <c r="BA76" s="1644"/>
      <c r="BB76" s="1644"/>
      <c r="BC76" s="1644"/>
      <c r="BD76" s="1644"/>
      <c r="BE76" s="1644"/>
      <c r="BF76" s="1644"/>
      <c r="BG76" s="1644"/>
      <c r="BH76" s="1644"/>
      <c r="BI76" s="1644"/>
      <c r="BJ76" s="1644"/>
      <c r="BK76" s="1644"/>
      <c r="BL76" s="343"/>
      <c r="BM76" s="343"/>
      <c r="BN76" s="343"/>
      <c r="BO76" s="343"/>
      <c r="BP76" s="343"/>
      <c r="BQ76" s="343"/>
      <c r="BR76" s="343"/>
      <c r="BS76" s="343"/>
      <c r="BT76" s="343"/>
      <c r="BU76" s="343"/>
      <c r="BV76" s="343"/>
      <c r="BW76" s="343"/>
      <c r="BX76" s="343"/>
    </row>
    <row r="77" spans="1:76" ht="30" customHeight="1" x14ac:dyDescent="0.3">
      <c r="H77" s="484"/>
      <c r="I77" s="484"/>
      <c r="J77" s="484"/>
      <c r="K77" s="485"/>
      <c r="L77" s="371"/>
      <c r="M77" s="1"/>
      <c r="Z77" s="345"/>
      <c r="AA77" s="345"/>
      <c r="AB77" s="219"/>
      <c r="AC77" s="219"/>
      <c r="AD77" s="219"/>
      <c r="AE77" s="219"/>
      <c r="AF77" s="219"/>
      <c r="AG77" s="219"/>
      <c r="AH77" s="219"/>
      <c r="AI77" s="219"/>
      <c r="AJ77" s="219"/>
      <c r="AK77" s="351"/>
      <c r="AL77" s="351"/>
      <c r="AM77" s="351"/>
      <c r="AN77" s="351"/>
      <c r="AO77" s="351"/>
      <c r="AP77" s="351"/>
      <c r="AQ77" s="351"/>
      <c r="AR77" s="351"/>
      <c r="AS77" s="351"/>
      <c r="AT77" s="351"/>
      <c r="AU77" s="351"/>
      <c r="AV77" s="343"/>
      <c r="AW77" s="343"/>
      <c r="AX77" s="343"/>
      <c r="AY77" s="1644"/>
      <c r="AZ77" s="1644"/>
      <c r="BA77" s="1644"/>
      <c r="BB77" s="1644"/>
      <c r="BC77" s="1644"/>
      <c r="BD77" s="1644"/>
      <c r="BE77" s="1644"/>
      <c r="BF77" s="1644"/>
      <c r="BG77" s="1644"/>
      <c r="BH77" s="1644"/>
      <c r="BI77" s="1644"/>
      <c r="BJ77" s="1644"/>
      <c r="BK77" s="1644"/>
      <c r="BL77" s="343"/>
      <c r="BM77" s="343"/>
      <c r="BN77" s="343"/>
      <c r="BO77" s="343"/>
      <c r="BP77" s="343"/>
      <c r="BQ77" s="343"/>
      <c r="BR77" s="343"/>
      <c r="BS77" s="343"/>
      <c r="BT77" s="343"/>
      <c r="BU77" s="343"/>
      <c r="BV77" s="343"/>
      <c r="BW77" s="343"/>
      <c r="BX77" s="343"/>
    </row>
    <row r="78" spans="1:76" ht="20.25" customHeight="1" x14ac:dyDescent="0.3">
      <c r="I78" s="485"/>
      <c r="J78" s="485"/>
      <c r="K78" s="485"/>
      <c r="L78" s="373"/>
      <c r="M78" s="1"/>
      <c r="Z78" s="345"/>
      <c r="AA78" s="345"/>
      <c r="AB78" s="219"/>
      <c r="AC78" s="219"/>
      <c r="AD78" s="219"/>
      <c r="AE78" s="219"/>
      <c r="AF78" s="219"/>
      <c r="AG78" s="219"/>
      <c r="AH78" s="219"/>
      <c r="AI78" s="219"/>
      <c r="AJ78" s="219"/>
      <c r="AK78" s="351"/>
      <c r="AL78" s="351"/>
      <c r="AM78" s="351"/>
      <c r="AN78" s="351"/>
      <c r="AO78" s="351"/>
      <c r="AP78" s="351"/>
      <c r="AQ78" s="351"/>
      <c r="AR78" s="351"/>
      <c r="AS78" s="351"/>
      <c r="AT78" s="351"/>
      <c r="AU78" s="351"/>
      <c r="AV78" s="343"/>
      <c r="AW78" s="343"/>
      <c r="AX78" s="343"/>
      <c r="AY78" s="1660"/>
      <c r="AZ78" s="1660"/>
      <c r="BA78" s="1660"/>
      <c r="BB78" s="1642"/>
      <c r="BC78" s="1642"/>
      <c r="BD78" s="1532"/>
      <c r="BE78" s="1532"/>
      <c r="BF78" s="1532"/>
      <c r="BG78" s="1532"/>
      <c r="BH78" s="1532"/>
      <c r="BI78" s="1643"/>
      <c r="BJ78" s="1643"/>
      <c r="BK78" s="1643"/>
      <c r="BL78" s="343"/>
      <c r="BM78" s="343"/>
      <c r="BN78" s="343"/>
      <c r="BO78" s="343"/>
      <c r="BP78" s="343"/>
      <c r="BQ78" s="343"/>
      <c r="BR78" s="343"/>
      <c r="BS78" s="343"/>
      <c r="BT78" s="343"/>
      <c r="BU78" s="343"/>
      <c r="BV78" s="343"/>
      <c r="BW78" s="343"/>
      <c r="BX78" s="343"/>
    </row>
    <row r="79" spans="1:76" ht="20.25" x14ac:dyDescent="0.3">
      <c r="H79" s="485"/>
      <c r="I79" s="485"/>
      <c r="J79" s="485"/>
      <c r="K79" s="486"/>
      <c r="L79" s="373"/>
      <c r="Z79" s="345"/>
      <c r="AA79" s="345"/>
      <c r="AB79" s="219"/>
      <c r="AC79" s="219"/>
      <c r="AD79" s="219"/>
      <c r="AE79" s="219"/>
      <c r="AF79" s="219"/>
      <c r="AG79" s="219"/>
      <c r="AH79" s="219"/>
      <c r="AI79" s="219"/>
      <c r="AJ79" s="219"/>
      <c r="AK79" s="351"/>
      <c r="AL79" s="351"/>
      <c r="AM79" s="351"/>
      <c r="AN79" s="351"/>
      <c r="AO79" s="351"/>
      <c r="AP79" s="351"/>
      <c r="AQ79" s="351"/>
      <c r="AR79" s="351"/>
      <c r="AS79" s="351"/>
      <c r="AT79" s="351"/>
      <c r="AU79" s="351"/>
      <c r="AV79" s="343"/>
      <c r="AW79" s="343"/>
      <c r="AX79" s="343"/>
      <c r="AY79" s="1660"/>
      <c r="AZ79" s="1660"/>
      <c r="BA79" s="1660"/>
      <c r="BB79" s="1642"/>
      <c r="BC79" s="1642"/>
      <c r="BD79" s="1532"/>
      <c r="BE79" s="1532"/>
      <c r="BF79" s="1532"/>
      <c r="BG79" s="1532"/>
      <c r="BH79" s="1532"/>
      <c r="BI79" s="1643"/>
      <c r="BJ79" s="1643"/>
      <c r="BK79" s="1643"/>
      <c r="BL79" s="343"/>
      <c r="BM79" s="343"/>
      <c r="BN79" s="343"/>
      <c r="BO79" s="343"/>
      <c r="BP79" s="343"/>
      <c r="BQ79" s="343"/>
      <c r="BR79" s="343"/>
      <c r="BS79" s="343"/>
      <c r="BT79" s="343"/>
      <c r="BU79" s="343"/>
      <c r="BV79" s="343"/>
      <c r="BW79" s="343"/>
      <c r="BX79" s="343"/>
    </row>
    <row r="80" spans="1:76" ht="20.25" customHeight="1" x14ac:dyDescent="0.3">
      <c r="I80" s="486"/>
      <c r="J80" s="486"/>
      <c r="K80" s="486"/>
      <c r="L80" s="374"/>
      <c r="M80" s="349"/>
      <c r="Z80" s="345"/>
      <c r="AA80" s="345"/>
      <c r="AB80" s="219"/>
      <c r="AC80" s="219"/>
      <c r="AD80" s="219"/>
      <c r="AE80" s="219"/>
      <c r="AF80" s="219"/>
      <c r="AG80" s="219"/>
      <c r="AH80" s="219"/>
      <c r="AI80" s="219"/>
      <c r="AJ80" s="219"/>
      <c r="AK80" s="351"/>
      <c r="AL80" s="351"/>
      <c r="AM80" s="351"/>
      <c r="AN80" s="351"/>
      <c r="AO80" s="351"/>
      <c r="AP80" s="351"/>
      <c r="AQ80" s="351"/>
      <c r="AR80" s="351"/>
      <c r="AS80" s="351"/>
      <c r="AT80" s="351"/>
      <c r="AU80" s="351"/>
      <c r="AV80" s="343"/>
      <c r="AW80" s="343"/>
      <c r="AX80" s="343"/>
      <c r="AY80" s="1660"/>
      <c r="AZ80" s="1660"/>
      <c r="BA80" s="1660"/>
      <c r="BB80" s="1642"/>
      <c r="BC80" s="1642"/>
      <c r="BD80" s="1532"/>
      <c r="BE80" s="1532"/>
      <c r="BF80" s="1532"/>
      <c r="BG80" s="1532"/>
      <c r="BH80" s="1532"/>
      <c r="BI80" s="1643"/>
      <c r="BJ80" s="1643"/>
      <c r="BK80" s="1643"/>
      <c r="BL80" s="343"/>
      <c r="BM80" s="343"/>
      <c r="BN80" s="343"/>
      <c r="BO80" s="343"/>
      <c r="BP80" s="343"/>
      <c r="BQ80" s="343"/>
      <c r="BR80" s="343"/>
      <c r="BS80" s="343"/>
      <c r="BT80" s="343"/>
      <c r="BU80" s="343"/>
      <c r="BV80" s="343"/>
      <c r="BW80" s="343"/>
      <c r="BX80" s="343"/>
    </row>
    <row r="81" spans="8:76" ht="30" customHeight="1" x14ac:dyDescent="0.3">
      <c r="H81" s="486"/>
      <c r="I81" s="486"/>
      <c r="J81" s="486"/>
      <c r="Z81" s="345"/>
      <c r="AA81" s="345"/>
      <c r="AB81" s="219"/>
      <c r="AC81" s="219"/>
      <c r="AD81" s="219"/>
      <c r="AE81" s="219"/>
      <c r="AF81" s="219"/>
      <c r="AG81" s="219"/>
      <c r="AH81" s="219"/>
      <c r="AI81" s="219"/>
      <c r="AJ81" s="219"/>
      <c r="AK81" s="351"/>
      <c r="AL81" s="351"/>
      <c r="AM81" s="351"/>
      <c r="AN81" s="351"/>
      <c r="AO81" s="351"/>
      <c r="AP81" s="351"/>
      <c r="AQ81" s="351"/>
      <c r="AR81" s="351"/>
      <c r="AS81" s="351"/>
      <c r="AT81" s="351"/>
      <c r="AU81" s="351"/>
      <c r="AV81" s="343"/>
      <c r="AW81" s="343"/>
      <c r="AX81" s="343"/>
      <c r="AY81" s="1660"/>
      <c r="AZ81" s="1660"/>
      <c r="BA81" s="1660"/>
      <c r="BB81" s="1642"/>
      <c r="BC81" s="1642"/>
      <c r="BD81" s="1532"/>
      <c r="BE81" s="1532"/>
      <c r="BF81" s="1532"/>
      <c r="BG81" s="1532"/>
      <c r="BH81" s="1532"/>
      <c r="BI81" s="1643"/>
      <c r="BJ81" s="1643"/>
      <c r="BK81" s="1643"/>
      <c r="BL81" s="343"/>
      <c r="BM81" s="343"/>
      <c r="BN81" s="343"/>
      <c r="BO81" s="343"/>
      <c r="BP81" s="343"/>
      <c r="BQ81" s="343"/>
      <c r="BR81" s="343"/>
      <c r="BS81" s="343"/>
      <c r="BT81" s="343"/>
      <c r="BU81" s="343"/>
      <c r="BV81" s="343"/>
      <c r="BW81" s="343"/>
      <c r="BX81" s="343"/>
    </row>
    <row r="82" spans="8:76" ht="30" customHeight="1" x14ac:dyDescent="0.3">
      <c r="Z82" s="345"/>
      <c r="AA82" s="345"/>
      <c r="AB82" s="220"/>
      <c r="AC82" s="220"/>
      <c r="AD82" s="220"/>
      <c r="AE82" s="351"/>
      <c r="AF82" s="351"/>
      <c r="AG82" s="351"/>
      <c r="AH82" s="351"/>
      <c r="AI82" s="351"/>
      <c r="AJ82" s="351"/>
      <c r="AK82" s="351"/>
      <c r="AL82" s="351"/>
      <c r="AM82" s="351"/>
      <c r="AN82" s="351"/>
      <c r="AO82" s="351"/>
      <c r="AP82" s="351"/>
      <c r="AQ82" s="351"/>
      <c r="AR82" s="351"/>
      <c r="AS82" s="351"/>
      <c r="AT82" s="351"/>
      <c r="AU82" s="351"/>
      <c r="AV82" s="343"/>
      <c r="AW82" s="343"/>
      <c r="AX82" s="343"/>
      <c r="AY82" s="1660"/>
      <c r="AZ82" s="1660"/>
      <c r="BA82" s="1660"/>
      <c r="BB82" s="1642"/>
      <c r="BC82" s="1642"/>
      <c r="BD82" s="1532"/>
      <c r="BE82" s="1532"/>
      <c r="BF82" s="1532"/>
      <c r="BG82" s="1532"/>
      <c r="BH82" s="1532"/>
      <c r="BI82" s="1643"/>
      <c r="BJ82" s="1643"/>
      <c r="BK82" s="1643"/>
      <c r="BL82" s="343"/>
      <c r="BM82" s="343"/>
      <c r="BN82" s="343"/>
      <c r="BO82" s="343"/>
      <c r="BP82" s="343"/>
      <c r="BQ82" s="343"/>
      <c r="BR82" s="343"/>
      <c r="BS82" s="343"/>
      <c r="BT82" s="343"/>
      <c r="BU82" s="343"/>
      <c r="BV82" s="343"/>
      <c r="BW82" s="343"/>
      <c r="BX82" s="343"/>
    </row>
    <row r="83" spans="8:76" ht="30" customHeight="1" x14ac:dyDescent="0.3">
      <c r="Z83" s="345"/>
      <c r="AA83" s="345"/>
      <c r="AB83" s="220"/>
      <c r="AC83" s="220"/>
      <c r="AD83" s="220"/>
      <c r="AE83" s="351"/>
      <c r="AF83" s="351"/>
      <c r="AG83" s="351"/>
      <c r="AH83" s="351"/>
      <c r="AI83" s="351"/>
      <c r="AJ83" s="351"/>
      <c r="AK83" s="351"/>
      <c r="AL83" s="351"/>
      <c r="AM83" s="351"/>
      <c r="AN83" s="351"/>
      <c r="AO83" s="351"/>
      <c r="AP83" s="351"/>
      <c r="AQ83" s="351"/>
      <c r="AR83" s="351"/>
      <c r="AS83" s="351"/>
      <c r="AT83" s="351"/>
      <c r="AU83" s="351"/>
      <c r="AV83" s="343"/>
      <c r="AW83" s="343"/>
      <c r="AX83" s="343"/>
      <c r="AY83" s="343"/>
      <c r="AZ83" s="343"/>
      <c r="BA83" s="343"/>
      <c r="BB83" s="343"/>
      <c r="BC83" s="343"/>
      <c r="BD83" s="343"/>
      <c r="BE83" s="343"/>
      <c r="BF83" s="343"/>
      <c r="BG83" s="343"/>
      <c r="BH83" s="343"/>
      <c r="BI83" s="343"/>
      <c r="BJ83" s="343"/>
      <c r="BK83" s="343"/>
      <c r="BL83" s="343"/>
      <c r="BM83" s="343"/>
      <c r="BN83" s="343"/>
      <c r="BO83" s="343"/>
      <c r="BP83" s="343"/>
      <c r="BQ83" s="343"/>
      <c r="BR83" s="343"/>
      <c r="BS83" s="343"/>
      <c r="BT83" s="343"/>
      <c r="BU83" s="343"/>
      <c r="BV83" s="343"/>
      <c r="BW83" s="343"/>
      <c r="BX83" s="343"/>
    </row>
    <row r="84" spans="8:76" ht="30" customHeight="1" x14ac:dyDescent="0.3">
      <c r="Z84" s="345"/>
      <c r="AA84" s="345"/>
      <c r="AB84" s="220"/>
      <c r="AC84" s="220"/>
      <c r="AD84" s="220"/>
      <c r="AE84" s="351"/>
      <c r="AF84" s="351"/>
      <c r="AG84" s="351"/>
      <c r="AH84" s="351"/>
      <c r="AI84" s="351"/>
      <c r="AJ84" s="351"/>
      <c r="AK84" s="351"/>
      <c r="AL84" s="351"/>
      <c r="AM84" s="351"/>
      <c r="AN84" s="351"/>
      <c r="AO84" s="351"/>
      <c r="AP84" s="351"/>
      <c r="AQ84" s="351"/>
      <c r="AR84" s="351"/>
      <c r="AS84" s="351"/>
      <c r="AT84" s="351"/>
      <c r="AU84" s="351"/>
      <c r="AV84" s="343"/>
      <c r="AW84" s="343"/>
      <c r="AX84" s="343"/>
      <c r="AY84" s="343"/>
      <c r="AZ84" s="343"/>
      <c r="BA84" s="343"/>
      <c r="BB84" s="343"/>
      <c r="BC84" s="343"/>
      <c r="BD84" s="343"/>
      <c r="BE84" s="343"/>
      <c r="BF84" s="343"/>
      <c r="BG84" s="343"/>
      <c r="BH84" s="343"/>
      <c r="BI84" s="343"/>
      <c r="BJ84" s="343"/>
      <c r="BK84" s="343"/>
      <c r="BL84" s="343"/>
      <c r="BM84" s="343"/>
      <c r="BN84" s="343"/>
      <c r="BO84" s="343"/>
      <c r="BP84" s="343"/>
      <c r="BQ84" s="343"/>
      <c r="BR84" s="343"/>
      <c r="BS84" s="343"/>
      <c r="BT84" s="343"/>
      <c r="BU84" s="343"/>
      <c r="BV84" s="343"/>
      <c r="BW84" s="343"/>
      <c r="BX84" s="343"/>
    </row>
    <row r="85" spans="8:76" ht="30" customHeight="1" x14ac:dyDescent="0.3">
      <c r="Z85" s="345"/>
      <c r="AA85" s="345"/>
      <c r="AB85" s="220"/>
      <c r="AC85" s="220"/>
      <c r="AD85" s="220"/>
      <c r="AE85" s="351"/>
      <c r="AF85" s="351"/>
      <c r="AG85" s="351"/>
      <c r="AH85" s="351"/>
      <c r="AI85" s="351"/>
      <c r="AJ85" s="351"/>
      <c r="AK85" s="351"/>
      <c r="AL85" s="351"/>
      <c r="AM85" s="351"/>
      <c r="AN85" s="351"/>
      <c r="AO85" s="351"/>
      <c r="AP85" s="351"/>
      <c r="AQ85" s="351"/>
      <c r="AR85" s="351"/>
      <c r="AS85" s="351"/>
      <c r="AT85" s="351"/>
      <c r="AU85" s="351"/>
      <c r="AV85" s="343"/>
      <c r="AW85" s="343"/>
      <c r="AX85" s="343"/>
      <c r="AY85" s="343"/>
      <c r="AZ85" s="343"/>
      <c r="BA85" s="343"/>
      <c r="BB85" s="343"/>
      <c r="BC85" s="343"/>
      <c r="BD85" s="343"/>
      <c r="BE85" s="343"/>
      <c r="BF85" s="343"/>
      <c r="BG85" s="343"/>
      <c r="BH85" s="343"/>
      <c r="BI85" s="343"/>
      <c r="BJ85" s="343"/>
      <c r="BK85" s="343"/>
      <c r="BL85" s="343"/>
      <c r="BM85" s="343"/>
      <c r="BN85" s="343"/>
      <c r="BO85" s="343"/>
      <c r="BP85" s="343"/>
      <c r="BQ85" s="343"/>
      <c r="BR85" s="343"/>
      <c r="BS85" s="343"/>
      <c r="BT85" s="343"/>
      <c r="BU85" s="343"/>
      <c r="BV85" s="343"/>
      <c r="BW85" s="343"/>
      <c r="BX85" s="343"/>
    </row>
    <row r="86" spans="8:76" x14ac:dyDescent="0.4">
      <c r="Z86" s="345"/>
      <c r="AA86" s="345"/>
      <c r="AB86" s="345"/>
      <c r="AC86" s="345"/>
      <c r="AD86" s="345"/>
      <c r="AE86" s="345"/>
      <c r="AF86" s="345"/>
      <c r="AG86" s="345"/>
      <c r="AH86" s="345"/>
      <c r="AI86" s="345"/>
      <c r="AJ86" s="346"/>
      <c r="AK86" s="346"/>
      <c r="AL86" s="346"/>
      <c r="AM86" s="346"/>
      <c r="AN86" s="346"/>
      <c r="AO86" s="346"/>
      <c r="AP86" s="346"/>
      <c r="AQ86" s="346"/>
      <c r="AR86" s="346"/>
      <c r="AS86" s="346"/>
      <c r="AT86" s="346"/>
      <c r="AU86" s="346"/>
      <c r="AV86" s="343"/>
      <c r="AW86" s="343"/>
      <c r="AX86" s="343"/>
      <c r="AY86" s="343"/>
      <c r="AZ86" s="343"/>
      <c r="BA86" s="343"/>
      <c r="BB86" s="343"/>
      <c r="BC86" s="343"/>
      <c r="BD86" s="343"/>
      <c r="BE86" s="343"/>
      <c r="BF86" s="343"/>
      <c r="BG86" s="343"/>
      <c r="BH86" s="343"/>
      <c r="BI86" s="343"/>
      <c r="BJ86" s="343"/>
      <c r="BK86" s="343"/>
      <c r="BL86" s="343"/>
      <c r="BM86" s="343"/>
      <c r="BN86" s="343"/>
      <c r="BO86" s="343"/>
      <c r="BP86" s="343"/>
      <c r="BQ86" s="343"/>
      <c r="BR86" s="343"/>
      <c r="BS86" s="343"/>
      <c r="BT86" s="343"/>
      <c r="BU86" s="343"/>
      <c r="BV86" s="343"/>
      <c r="BW86" s="343"/>
      <c r="BX86" s="343"/>
    </row>
    <row r="87" spans="8:76" x14ac:dyDescent="0.4">
      <c r="Z87" s="345"/>
      <c r="AA87" s="345"/>
      <c r="AB87" s="345"/>
      <c r="AC87" s="345"/>
      <c r="AD87" s="345"/>
      <c r="AE87" s="345"/>
      <c r="AF87" s="345"/>
      <c r="AG87" s="345"/>
      <c r="AH87" s="345"/>
      <c r="AI87" s="345"/>
      <c r="AJ87" s="346"/>
      <c r="AK87" s="346"/>
      <c r="AL87" s="346"/>
      <c r="AM87" s="346"/>
      <c r="AN87" s="346"/>
      <c r="AO87" s="346"/>
      <c r="AP87" s="346"/>
      <c r="AQ87" s="346"/>
      <c r="AR87" s="346"/>
      <c r="AS87" s="346"/>
      <c r="AT87" s="346"/>
      <c r="AU87" s="346"/>
      <c r="AV87" s="343"/>
      <c r="AW87" s="343"/>
      <c r="AX87" s="343"/>
      <c r="AY87" s="343"/>
      <c r="AZ87" s="343"/>
      <c r="BA87" s="343"/>
      <c r="BB87" s="343"/>
      <c r="BC87" s="343"/>
      <c r="BD87" s="343"/>
      <c r="BE87" s="343"/>
      <c r="BF87" s="343"/>
      <c r="BG87" s="343"/>
      <c r="BH87" s="343"/>
      <c r="BI87" s="343"/>
      <c r="BJ87" s="343"/>
      <c r="BK87" s="343"/>
      <c r="BL87" s="343"/>
      <c r="BM87" s="343"/>
      <c r="BN87" s="343"/>
      <c r="BO87" s="343"/>
      <c r="BP87" s="343"/>
      <c r="BQ87" s="343"/>
      <c r="BR87" s="343"/>
      <c r="BS87" s="343"/>
      <c r="BT87" s="343"/>
      <c r="BU87" s="343"/>
      <c r="BV87" s="343"/>
      <c r="BW87" s="343"/>
      <c r="BX87" s="343"/>
    </row>
    <row r="88" spans="8:76" x14ac:dyDescent="0.4">
      <c r="Z88" s="345"/>
      <c r="AA88" s="345"/>
      <c r="AB88" s="345"/>
      <c r="AC88" s="345"/>
      <c r="AD88" s="345"/>
      <c r="AE88" s="345"/>
      <c r="AF88" s="345"/>
      <c r="AG88" s="345"/>
      <c r="AH88" s="345"/>
      <c r="AI88" s="345"/>
      <c r="AJ88" s="346"/>
      <c r="AK88" s="346"/>
      <c r="AL88" s="346"/>
      <c r="AM88" s="346"/>
      <c r="AN88" s="346"/>
      <c r="AO88" s="346"/>
      <c r="AP88" s="346"/>
      <c r="AQ88" s="346"/>
      <c r="AR88" s="346"/>
      <c r="AS88" s="346"/>
      <c r="AT88" s="346"/>
      <c r="AU88" s="346"/>
      <c r="AV88" s="343"/>
      <c r="AW88" s="343"/>
      <c r="AX88" s="343"/>
      <c r="AY88" s="343"/>
      <c r="AZ88" s="343"/>
      <c r="BA88" s="343"/>
      <c r="BB88" s="343"/>
      <c r="BC88" s="343"/>
      <c r="BD88" s="343"/>
      <c r="BE88" s="343"/>
      <c r="BF88" s="343"/>
      <c r="BG88" s="343"/>
      <c r="BH88" s="343"/>
      <c r="BI88" s="343"/>
      <c r="BJ88" s="343"/>
      <c r="BK88" s="343"/>
      <c r="BL88" s="343"/>
      <c r="BM88" s="343"/>
      <c r="BN88" s="343"/>
      <c r="BO88" s="343"/>
      <c r="BP88" s="343"/>
      <c r="BQ88" s="343"/>
      <c r="BR88" s="343"/>
      <c r="BS88" s="343"/>
      <c r="BT88" s="343"/>
      <c r="BU88" s="343"/>
      <c r="BV88" s="343"/>
      <c r="BW88" s="343"/>
      <c r="BX88" s="343"/>
    </row>
    <row r="89" spans="8:76" x14ac:dyDescent="0.4">
      <c r="Z89" s="345"/>
      <c r="AA89" s="345"/>
      <c r="AB89" s="345"/>
      <c r="AC89" s="345"/>
      <c r="AD89" s="345"/>
      <c r="AE89" s="345"/>
      <c r="AF89" s="345"/>
      <c r="AG89" s="345"/>
      <c r="AH89" s="345"/>
      <c r="AI89" s="345"/>
      <c r="AJ89" s="346"/>
      <c r="AK89" s="346"/>
      <c r="AL89" s="346"/>
      <c r="AM89" s="346"/>
      <c r="AN89" s="346"/>
      <c r="AO89" s="346"/>
      <c r="AP89" s="346"/>
      <c r="AQ89" s="346"/>
      <c r="AR89" s="346"/>
      <c r="AS89" s="346"/>
      <c r="AT89" s="346"/>
      <c r="AU89" s="346"/>
      <c r="AV89" s="343"/>
      <c r="AW89" s="343"/>
      <c r="AX89" s="343"/>
      <c r="AY89" s="343"/>
      <c r="AZ89" s="343"/>
      <c r="BA89" s="343"/>
      <c r="BB89" s="343"/>
      <c r="BC89" s="343"/>
      <c r="BD89" s="343"/>
      <c r="BE89" s="343"/>
      <c r="BF89" s="343"/>
      <c r="BG89" s="343"/>
      <c r="BH89" s="343"/>
      <c r="BI89" s="343"/>
      <c r="BJ89" s="343"/>
      <c r="BK89" s="343"/>
      <c r="BL89" s="343"/>
      <c r="BM89" s="343"/>
      <c r="BN89" s="343"/>
      <c r="BO89" s="343"/>
      <c r="BP89" s="343"/>
      <c r="BQ89" s="343"/>
      <c r="BR89" s="343"/>
      <c r="BS89" s="343"/>
      <c r="BT89" s="343"/>
      <c r="BU89" s="343"/>
      <c r="BV89" s="343"/>
      <c r="BW89" s="343"/>
      <c r="BX89" s="343"/>
    </row>
    <row r="90" spans="8:76" x14ac:dyDescent="0.4">
      <c r="Z90" s="345"/>
      <c r="AA90" s="345"/>
      <c r="AB90" s="345"/>
      <c r="AC90" s="345"/>
      <c r="AD90" s="345"/>
      <c r="AE90" s="345"/>
      <c r="AF90" s="345"/>
      <c r="AG90" s="345"/>
      <c r="AH90" s="345"/>
      <c r="AI90" s="345"/>
      <c r="AJ90" s="346"/>
      <c r="AK90" s="346"/>
      <c r="AL90" s="346"/>
      <c r="AM90" s="346"/>
      <c r="AN90" s="346"/>
      <c r="AO90" s="346"/>
      <c r="AP90" s="346"/>
      <c r="AQ90" s="346"/>
      <c r="AR90" s="346"/>
      <c r="AS90" s="346"/>
      <c r="AT90" s="346"/>
      <c r="AU90" s="346"/>
      <c r="AV90" s="343"/>
      <c r="AW90" s="343"/>
      <c r="AX90" s="343"/>
      <c r="AY90" s="343"/>
      <c r="AZ90" s="343"/>
      <c r="BA90" s="343"/>
      <c r="BB90" s="343"/>
      <c r="BC90" s="343"/>
      <c r="BD90" s="343"/>
      <c r="BE90" s="343"/>
      <c r="BF90" s="343"/>
      <c r="BG90" s="343"/>
      <c r="BH90" s="343"/>
      <c r="BI90" s="343"/>
      <c r="BJ90" s="343"/>
      <c r="BK90" s="343"/>
      <c r="BL90" s="343"/>
      <c r="BM90" s="343"/>
      <c r="BN90" s="343"/>
      <c r="BO90" s="343"/>
      <c r="BP90" s="343"/>
      <c r="BQ90" s="343"/>
      <c r="BR90" s="343"/>
      <c r="BS90" s="343"/>
      <c r="BT90" s="343"/>
      <c r="BU90" s="343"/>
      <c r="BV90" s="343"/>
      <c r="BW90" s="343"/>
      <c r="BX90" s="343"/>
    </row>
    <row r="91" spans="8:76" x14ac:dyDescent="0.4">
      <c r="Z91" s="345"/>
      <c r="AA91" s="345"/>
      <c r="AB91" s="345"/>
      <c r="AC91" s="345"/>
      <c r="AD91" s="345"/>
      <c r="AE91" s="345"/>
      <c r="AF91" s="345"/>
      <c r="AG91" s="345"/>
      <c r="AH91" s="345"/>
      <c r="AI91" s="345"/>
      <c r="AJ91" s="346"/>
      <c r="AK91" s="346"/>
      <c r="AL91" s="346"/>
      <c r="AM91" s="346"/>
      <c r="AN91" s="346"/>
      <c r="AO91" s="346"/>
      <c r="AP91" s="346"/>
      <c r="AQ91" s="346"/>
      <c r="AR91" s="346"/>
      <c r="AS91" s="346"/>
      <c r="AT91" s="346"/>
      <c r="AU91" s="346"/>
      <c r="AV91" s="343"/>
      <c r="AW91" s="343"/>
      <c r="AX91" s="343"/>
      <c r="AY91" s="343"/>
      <c r="AZ91" s="343"/>
      <c r="BA91" s="343"/>
      <c r="BB91" s="343"/>
      <c r="BC91" s="343"/>
      <c r="BD91" s="343"/>
      <c r="BE91" s="343"/>
      <c r="BF91" s="343"/>
      <c r="BG91" s="343"/>
      <c r="BH91" s="343"/>
      <c r="BI91" s="343"/>
      <c r="BJ91" s="343"/>
      <c r="BK91" s="343"/>
      <c r="BL91" s="343"/>
      <c r="BM91" s="343"/>
      <c r="BN91" s="343"/>
      <c r="BO91" s="343"/>
      <c r="BP91" s="343"/>
      <c r="BQ91" s="343"/>
      <c r="BR91" s="343"/>
      <c r="BS91" s="343"/>
      <c r="BT91" s="343"/>
      <c r="BU91" s="343"/>
      <c r="BV91" s="343"/>
      <c r="BW91" s="343"/>
      <c r="BX91" s="343"/>
    </row>
    <row r="92" spans="8:76" x14ac:dyDescent="0.4">
      <c r="Z92" s="345"/>
      <c r="AA92" s="345"/>
      <c r="AB92" s="345"/>
      <c r="AC92" s="345"/>
      <c r="AD92" s="345"/>
      <c r="AE92" s="345"/>
      <c r="AF92" s="345"/>
      <c r="AG92" s="345"/>
      <c r="AH92" s="345"/>
      <c r="AI92" s="345"/>
      <c r="AJ92" s="346"/>
      <c r="AK92" s="346"/>
      <c r="AL92" s="346"/>
      <c r="AM92" s="346"/>
      <c r="AN92" s="346"/>
      <c r="AO92" s="346"/>
      <c r="AP92" s="346"/>
      <c r="AQ92" s="346"/>
      <c r="AR92" s="346"/>
      <c r="AS92" s="346"/>
      <c r="AT92" s="346"/>
      <c r="AU92" s="346"/>
      <c r="AV92" s="343"/>
      <c r="AW92" s="343"/>
      <c r="AX92" s="343"/>
      <c r="AY92" s="343"/>
      <c r="AZ92" s="343"/>
      <c r="BA92" s="343"/>
      <c r="BB92" s="343"/>
      <c r="BC92" s="343"/>
      <c r="BD92" s="343"/>
      <c r="BE92" s="343"/>
      <c r="BF92" s="343"/>
      <c r="BG92" s="343"/>
      <c r="BH92" s="343"/>
      <c r="BI92" s="343"/>
      <c r="BJ92" s="343"/>
      <c r="BK92" s="343"/>
      <c r="BL92" s="343"/>
      <c r="BM92" s="343"/>
      <c r="BN92" s="343"/>
      <c r="BO92" s="343"/>
      <c r="BP92" s="343"/>
      <c r="BQ92" s="343"/>
      <c r="BR92" s="343"/>
      <c r="BS92" s="343"/>
      <c r="BT92" s="343"/>
      <c r="BU92" s="343"/>
      <c r="BV92" s="343"/>
      <c r="BW92" s="343"/>
      <c r="BX92" s="343"/>
    </row>
    <row r="93" spans="8:76" x14ac:dyDescent="0.4">
      <c r="Z93" s="345"/>
      <c r="AA93" s="345"/>
      <c r="AB93" s="345"/>
      <c r="AC93" s="345"/>
      <c r="AD93" s="345"/>
      <c r="AE93" s="345"/>
      <c r="AF93" s="345"/>
      <c r="AG93" s="345"/>
      <c r="AH93" s="345"/>
      <c r="AI93" s="345"/>
      <c r="AJ93" s="346"/>
      <c r="AK93" s="346"/>
      <c r="AL93" s="346"/>
      <c r="AM93" s="346"/>
      <c r="AN93" s="346"/>
      <c r="AO93" s="346"/>
      <c r="AP93" s="346"/>
      <c r="AQ93" s="346"/>
      <c r="AR93" s="346"/>
      <c r="AS93" s="346"/>
      <c r="AT93" s="346"/>
      <c r="AU93" s="346"/>
      <c r="AV93" s="343"/>
      <c r="AW93" s="343"/>
      <c r="AX93" s="343"/>
      <c r="AY93" s="343"/>
      <c r="AZ93" s="343"/>
      <c r="BA93" s="343"/>
      <c r="BB93" s="343"/>
      <c r="BC93" s="343"/>
      <c r="BD93" s="343"/>
      <c r="BE93" s="343"/>
      <c r="BF93" s="343"/>
      <c r="BG93" s="343"/>
      <c r="BH93" s="343"/>
      <c r="BI93" s="343"/>
      <c r="BJ93" s="343"/>
      <c r="BK93" s="343"/>
      <c r="BL93" s="343"/>
      <c r="BM93" s="343"/>
      <c r="BN93" s="343"/>
      <c r="BO93" s="343"/>
      <c r="BP93" s="343"/>
      <c r="BQ93" s="343"/>
      <c r="BR93" s="343"/>
      <c r="BS93" s="343"/>
      <c r="BT93" s="343"/>
      <c r="BU93" s="343"/>
      <c r="BV93" s="343"/>
      <c r="BW93" s="343"/>
      <c r="BX93" s="343"/>
    </row>
    <row r="94" spans="8:76" x14ac:dyDescent="0.4">
      <c r="Z94" s="345"/>
      <c r="AA94" s="345"/>
      <c r="AB94" s="345"/>
      <c r="AC94" s="345"/>
      <c r="AD94" s="345"/>
      <c r="AE94" s="345"/>
      <c r="AF94" s="345"/>
      <c r="AG94" s="345"/>
      <c r="AH94" s="345"/>
      <c r="AI94" s="345"/>
      <c r="AJ94" s="346"/>
      <c r="AK94" s="346"/>
      <c r="AL94" s="346"/>
      <c r="AM94" s="346"/>
      <c r="AN94" s="346"/>
      <c r="AO94" s="346"/>
      <c r="AP94" s="346"/>
      <c r="AQ94" s="346"/>
      <c r="AR94" s="346"/>
      <c r="AS94" s="346"/>
      <c r="AT94" s="346"/>
      <c r="AU94" s="346"/>
      <c r="AV94" s="343"/>
      <c r="AW94" s="343"/>
      <c r="AX94" s="343"/>
      <c r="AY94" s="343"/>
      <c r="AZ94" s="343"/>
      <c r="BA94" s="343"/>
      <c r="BB94" s="343"/>
      <c r="BC94" s="343"/>
      <c r="BD94" s="343"/>
      <c r="BE94" s="343"/>
      <c r="BF94" s="343"/>
      <c r="BG94" s="343"/>
      <c r="BH94" s="343"/>
      <c r="BI94" s="343"/>
      <c r="BJ94" s="343"/>
      <c r="BK94" s="343"/>
      <c r="BL94" s="343"/>
      <c r="BM94" s="343"/>
      <c r="BN94" s="343"/>
      <c r="BO94" s="343"/>
      <c r="BP94" s="343"/>
      <c r="BQ94" s="343"/>
      <c r="BR94" s="343"/>
      <c r="BS94" s="343"/>
      <c r="BT94" s="343"/>
      <c r="BU94" s="343"/>
      <c r="BV94" s="343"/>
      <c r="BW94" s="343"/>
      <c r="BX94" s="343"/>
    </row>
    <row r="95" spans="8:76" x14ac:dyDescent="0.4">
      <c r="Z95" s="345"/>
      <c r="AA95" s="345"/>
      <c r="AB95" s="345"/>
      <c r="AC95" s="345"/>
      <c r="AD95" s="345"/>
      <c r="AE95" s="345"/>
      <c r="AF95" s="345"/>
      <c r="AG95" s="345"/>
      <c r="AH95" s="345"/>
      <c r="AI95" s="345"/>
      <c r="AJ95" s="346"/>
      <c r="AK95" s="346"/>
      <c r="AL95" s="346"/>
      <c r="AM95" s="346"/>
      <c r="AN95" s="346"/>
      <c r="AO95" s="346"/>
      <c r="AP95" s="346"/>
      <c r="AQ95" s="346"/>
      <c r="AR95" s="346"/>
      <c r="AS95" s="346"/>
      <c r="AT95" s="346"/>
      <c r="AU95" s="346"/>
      <c r="AV95" s="343"/>
      <c r="AW95" s="343"/>
      <c r="AX95" s="343"/>
      <c r="AY95" s="343"/>
      <c r="AZ95" s="343"/>
      <c r="BA95" s="343"/>
      <c r="BB95" s="343"/>
      <c r="BC95" s="343"/>
      <c r="BD95" s="343"/>
      <c r="BE95" s="343"/>
      <c r="BF95" s="343"/>
      <c r="BG95" s="343"/>
      <c r="BH95" s="343"/>
      <c r="BI95" s="343"/>
      <c r="BJ95" s="343"/>
      <c r="BK95" s="343"/>
      <c r="BL95" s="343"/>
      <c r="BM95" s="343"/>
      <c r="BN95" s="343"/>
      <c r="BO95" s="343"/>
      <c r="BP95" s="343"/>
      <c r="BQ95" s="343"/>
      <c r="BR95" s="343"/>
      <c r="BS95" s="343"/>
      <c r="BT95" s="343"/>
      <c r="BU95" s="343"/>
      <c r="BV95" s="343"/>
      <c r="BW95" s="343"/>
      <c r="BX95" s="343"/>
    </row>
    <row r="96" spans="8:76" x14ac:dyDescent="0.4">
      <c r="Z96" s="345"/>
      <c r="AA96" s="345"/>
      <c r="AB96" s="345"/>
      <c r="AC96" s="345"/>
      <c r="AD96" s="345"/>
      <c r="AE96" s="345"/>
      <c r="AF96" s="345"/>
      <c r="AG96" s="345"/>
      <c r="AH96" s="345"/>
      <c r="AI96" s="345"/>
      <c r="AJ96" s="346"/>
      <c r="AK96" s="346"/>
      <c r="AL96" s="346"/>
      <c r="AM96" s="346"/>
      <c r="AN96" s="346"/>
      <c r="AO96" s="346"/>
      <c r="AP96" s="346"/>
      <c r="AQ96" s="346"/>
      <c r="AR96" s="346"/>
      <c r="AS96" s="346"/>
      <c r="AT96" s="346"/>
      <c r="AU96" s="346"/>
      <c r="AV96" s="343"/>
      <c r="AW96" s="343"/>
      <c r="AX96" s="343"/>
      <c r="AY96" s="343"/>
      <c r="AZ96" s="343"/>
      <c r="BA96" s="343"/>
      <c r="BB96" s="343"/>
      <c r="BC96" s="343"/>
      <c r="BD96" s="343"/>
      <c r="BE96" s="343"/>
      <c r="BF96" s="343"/>
      <c r="BG96" s="343"/>
      <c r="BH96" s="343"/>
      <c r="BI96" s="343"/>
      <c r="BJ96" s="343"/>
      <c r="BK96" s="343"/>
      <c r="BL96" s="343"/>
      <c r="BM96" s="343"/>
      <c r="BN96" s="343"/>
      <c r="BO96" s="343"/>
      <c r="BP96" s="343"/>
      <c r="BQ96" s="343"/>
      <c r="BR96" s="343"/>
      <c r="BS96" s="343"/>
      <c r="BT96" s="343"/>
      <c r="BU96" s="343"/>
      <c r="BV96" s="343"/>
      <c r="BW96" s="343"/>
      <c r="BX96" s="343"/>
    </row>
    <row r="97" spans="26:76" x14ac:dyDescent="0.4">
      <c r="Z97" s="345"/>
      <c r="AA97" s="345"/>
      <c r="AB97" s="345"/>
      <c r="AC97" s="345"/>
      <c r="AD97" s="345"/>
      <c r="AE97" s="345"/>
      <c r="AF97" s="345"/>
      <c r="AG97" s="345"/>
      <c r="AH97" s="345"/>
      <c r="AI97" s="345"/>
      <c r="AJ97" s="346"/>
      <c r="AK97" s="346"/>
      <c r="AL97" s="346"/>
      <c r="AM97" s="346"/>
      <c r="AN97" s="346"/>
      <c r="AO97" s="346"/>
      <c r="AP97" s="346"/>
      <c r="AQ97" s="346"/>
      <c r="AR97" s="346"/>
      <c r="AS97" s="346"/>
      <c r="AT97" s="346"/>
      <c r="AU97" s="346"/>
      <c r="AV97" s="343"/>
      <c r="AW97" s="343"/>
      <c r="AX97" s="343"/>
      <c r="AY97" s="343"/>
      <c r="AZ97" s="343"/>
      <c r="BA97" s="343"/>
      <c r="BB97" s="343"/>
      <c r="BC97" s="343"/>
      <c r="BD97" s="343"/>
      <c r="BE97" s="343"/>
      <c r="BF97" s="343"/>
      <c r="BG97" s="343"/>
      <c r="BH97" s="343"/>
      <c r="BI97" s="343"/>
      <c r="BJ97" s="343"/>
      <c r="BK97" s="343"/>
      <c r="BL97" s="343"/>
      <c r="BM97" s="343"/>
      <c r="BN97" s="343"/>
      <c r="BO97" s="343"/>
      <c r="BP97" s="343"/>
      <c r="BQ97" s="343"/>
      <c r="BR97" s="343"/>
      <c r="BS97" s="343"/>
      <c r="BT97" s="343"/>
      <c r="BU97" s="343"/>
      <c r="BV97" s="343"/>
      <c r="BW97" s="343"/>
      <c r="BX97" s="343"/>
    </row>
    <row r="98" spans="26:76" x14ac:dyDescent="0.4">
      <c r="Z98" s="345"/>
      <c r="AA98" s="345"/>
      <c r="AB98" s="345"/>
      <c r="AC98" s="345"/>
      <c r="AD98" s="345"/>
      <c r="AE98" s="345"/>
      <c r="AF98" s="345"/>
      <c r="AG98" s="345"/>
      <c r="AH98" s="345"/>
      <c r="AI98" s="345"/>
      <c r="AJ98" s="346"/>
      <c r="AK98" s="346"/>
      <c r="AL98" s="346"/>
      <c r="AM98" s="346"/>
      <c r="AN98" s="346"/>
      <c r="AO98" s="346"/>
      <c r="AP98" s="346"/>
      <c r="AQ98" s="346"/>
      <c r="AR98" s="346"/>
      <c r="AS98" s="346"/>
      <c r="AT98" s="346"/>
      <c r="AU98" s="346"/>
      <c r="AV98" s="343"/>
      <c r="AW98" s="343"/>
      <c r="AX98" s="343"/>
      <c r="AY98" s="343"/>
      <c r="AZ98" s="343"/>
      <c r="BA98" s="343"/>
      <c r="BB98" s="343"/>
      <c r="BC98" s="343"/>
      <c r="BD98" s="343"/>
      <c r="BE98" s="343"/>
      <c r="BF98" s="343"/>
      <c r="BG98" s="343"/>
      <c r="BH98" s="343"/>
      <c r="BI98" s="343"/>
      <c r="BJ98" s="343"/>
      <c r="BK98" s="343"/>
      <c r="BL98" s="343"/>
      <c r="BM98" s="343"/>
      <c r="BN98" s="343"/>
      <c r="BO98" s="343"/>
      <c r="BP98" s="343"/>
      <c r="BQ98" s="343"/>
      <c r="BR98" s="343"/>
      <c r="BS98" s="343"/>
      <c r="BT98" s="343"/>
      <c r="BU98" s="343"/>
      <c r="BV98" s="343"/>
      <c r="BW98" s="343"/>
      <c r="BX98" s="343"/>
    </row>
    <row r="99" spans="26:76" x14ac:dyDescent="0.4">
      <c r="Z99" s="345"/>
      <c r="AA99" s="345"/>
      <c r="AB99" s="345"/>
      <c r="AC99" s="345"/>
      <c r="AD99" s="345"/>
      <c r="AE99" s="345"/>
      <c r="AF99" s="345"/>
      <c r="AG99" s="345"/>
      <c r="AH99" s="345"/>
      <c r="AI99" s="345"/>
      <c r="AJ99" s="346"/>
      <c r="AK99" s="346"/>
      <c r="AL99" s="346"/>
      <c r="AM99" s="346"/>
      <c r="AN99" s="346"/>
      <c r="AO99" s="346"/>
      <c r="AP99" s="346"/>
      <c r="AQ99" s="346"/>
      <c r="AR99" s="346"/>
      <c r="AS99" s="346"/>
      <c r="AT99" s="346"/>
      <c r="AU99" s="346"/>
      <c r="AV99" s="343"/>
      <c r="AW99" s="343"/>
      <c r="AX99" s="343"/>
      <c r="AY99" s="343"/>
      <c r="AZ99" s="343"/>
      <c r="BA99" s="343"/>
      <c r="BB99" s="343"/>
      <c r="BC99" s="343"/>
      <c r="BD99" s="343"/>
      <c r="BE99" s="343"/>
      <c r="BF99" s="343"/>
      <c r="BG99" s="343"/>
      <c r="BH99" s="343"/>
      <c r="BI99" s="343"/>
      <c r="BJ99" s="343"/>
      <c r="BK99" s="343"/>
      <c r="BL99" s="343"/>
      <c r="BM99" s="343"/>
      <c r="BN99" s="343"/>
      <c r="BO99" s="343"/>
      <c r="BP99" s="343"/>
      <c r="BQ99" s="343"/>
      <c r="BR99" s="343"/>
      <c r="BS99" s="343"/>
      <c r="BT99" s="343"/>
      <c r="BU99" s="343"/>
      <c r="BV99" s="343"/>
      <c r="BW99" s="343"/>
      <c r="BX99" s="343"/>
    </row>
  </sheetData>
  <mergeCells count="161">
    <mergeCell ref="Q30:R31"/>
    <mergeCell ref="Q32:R34"/>
    <mergeCell ref="O32:P34"/>
    <mergeCell ref="M32:N34"/>
    <mergeCell ref="S32:S34"/>
    <mergeCell ref="H39:J44"/>
    <mergeCell ref="H37:J38"/>
    <mergeCell ref="M30:N31"/>
    <mergeCell ref="D41:E41"/>
    <mergeCell ref="D42:E42"/>
    <mergeCell ref="D43:E43"/>
    <mergeCell ref="D44:E44"/>
    <mergeCell ref="F37:G37"/>
    <mergeCell ref="F38:G38"/>
    <mergeCell ref="F41:G41"/>
    <mergeCell ref="O30:P31"/>
    <mergeCell ref="I29:J30"/>
    <mergeCell ref="O29:P29"/>
    <mergeCell ref="Q29:R29"/>
    <mergeCell ref="S30:S31"/>
    <mergeCell ref="Q38:R40"/>
    <mergeCell ref="S38:S40"/>
    <mergeCell ref="D35:E35"/>
    <mergeCell ref="A29:E29"/>
    <mergeCell ref="R3:S5"/>
    <mergeCell ref="R6:S18"/>
    <mergeCell ref="R22:S27"/>
    <mergeCell ref="R20:S21"/>
    <mergeCell ref="P20:Q21"/>
    <mergeCell ref="F20:O20"/>
    <mergeCell ref="P22:Q27"/>
    <mergeCell ref="M11:N11"/>
    <mergeCell ref="M16:N16"/>
    <mergeCell ref="O11:O14"/>
    <mergeCell ref="O15:O18"/>
    <mergeCell ref="M10:N10"/>
    <mergeCell ref="K11:L12"/>
    <mergeCell ref="K10:L10"/>
    <mergeCell ref="I15:J16"/>
    <mergeCell ref="M15:N15"/>
    <mergeCell ref="K15:L16"/>
    <mergeCell ref="U2:U4"/>
    <mergeCell ref="V3:AH3"/>
    <mergeCell ref="A3:A4"/>
    <mergeCell ref="B3:B4"/>
    <mergeCell ref="A21:A22"/>
    <mergeCell ref="B21:B22"/>
    <mergeCell ref="C21:C22"/>
    <mergeCell ref="F29:G29"/>
    <mergeCell ref="D21:E22"/>
    <mergeCell ref="D24:E24"/>
    <mergeCell ref="D25:E25"/>
    <mergeCell ref="D26:E26"/>
    <mergeCell ref="D27:E27"/>
    <mergeCell ref="D23:E23"/>
    <mergeCell ref="A5:A8"/>
    <mergeCell ref="A10:A12"/>
    <mergeCell ref="B5:B8"/>
    <mergeCell ref="C5:C8"/>
    <mergeCell ref="E10:G10"/>
    <mergeCell ref="A20:E20"/>
    <mergeCell ref="B23:B27"/>
    <mergeCell ref="C23:C27"/>
    <mergeCell ref="A13:A17"/>
    <mergeCell ref="B13:B17"/>
    <mergeCell ref="B69:C69"/>
    <mergeCell ref="D69:F69"/>
    <mergeCell ref="G69:H69"/>
    <mergeCell ref="G48:K48"/>
    <mergeCell ref="A69:A70"/>
    <mergeCell ref="A48:A50"/>
    <mergeCell ref="B70:C70"/>
    <mergeCell ref="D70:F70"/>
    <mergeCell ref="G70:H70"/>
    <mergeCell ref="G49:K49"/>
    <mergeCell ref="G50:K50"/>
    <mergeCell ref="G51:K51"/>
    <mergeCell ref="B48:E50"/>
    <mergeCell ref="F48:F50"/>
    <mergeCell ref="A51:A52"/>
    <mergeCell ref="G52:K52"/>
    <mergeCell ref="B51:E52"/>
    <mergeCell ref="F51:F52"/>
    <mergeCell ref="N50:P51"/>
    <mergeCell ref="N47:P49"/>
    <mergeCell ref="N52:S52"/>
    <mergeCell ref="B47:E47"/>
    <mergeCell ref="A46:F46"/>
    <mergeCell ref="Q46:S46"/>
    <mergeCell ref="A37:E37"/>
    <mergeCell ref="D38:E38"/>
    <mergeCell ref="B39:B41"/>
    <mergeCell ref="B42:B44"/>
    <mergeCell ref="C42:C44"/>
    <mergeCell ref="C39:C41"/>
    <mergeCell ref="M41:N44"/>
    <mergeCell ref="O41:P44"/>
    <mergeCell ref="Q41:R44"/>
    <mergeCell ref="S41:S44"/>
    <mergeCell ref="L35:L37"/>
    <mergeCell ref="L41:L44"/>
    <mergeCell ref="A42:A44"/>
    <mergeCell ref="A39:A41"/>
    <mergeCell ref="F44:G44"/>
    <mergeCell ref="F42:G42"/>
    <mergeCell ref="S35:S37"/>
    <mergeCell ref="Q35:R37"/>
    <mergeCell ref="BB78:BC82"/>
    <mergeCell ref="BD78:BH82"/>
    <mergeCell ref="BI78:BK82"/>
    <mergeCell ref="AY76:BA77"/>
    <mergeCell ref="BB76:BH77"/>
    <mergeCell ref="BI76:BK77"/>
    <mergeCell ref="Q47:S47"/>
    <mergeCell ref="Q48:S48"/>
    <mergeCell ref="R49:S51"/>
    <mergeCell ref="Q49:Q51"/>
    <mergeCell ref="AY78:BA82"/>
    <mergeCell ref="G46:L46"/>
    <mergeCell ref="G47:K47"/>
    <mergeCell ref="I31:J34"/>
    <mergeCell ref="D31:E31"/>
    <mergeCell ref="D32:E32"/>
    <mergeCell ref="D33:E33"/>
    <mergeCell ref="D34:E34"/>
    <mergeCell ref="C31:C35"/>
    <mergeCell ref="B31:B35"/>
    <mergeCell ref="D40:E40"/>
    <mergeCell ref="A31:A35"/>
    <mergeCell ref="L29:N29"/>
    <mergeCell ref="D30:E30"/>
    <mergeCell ref="M35:N37"/>
    <mergeCell ref="F43:G43"/>
    <mergeCell ref="D39:E39"/>
    <mergeCell ref="F39:G39"/>
    <mergeCell ref="F40:G40"/>
    <mergeCell ref="L32:L34"/>
    <mergeCell ref="N46:P46"/>
    <mergeCell ref="O35:P37"/>
    <mergeCell ref="M38:N40"/>
    <mergeCell ref="O38:P40"/>
    <mergeCell ref="C2:N2"/>
    <mergeCell ref="C3:C4"/>
    <mergeCell ref="C13:C17"/>
    <mergeCell ref="B10:B12"/>
    <mergeCell ref="C10:C12"/>
    <mergeCell ref="D10:D12"/>
    <mergeCell ref="E11:F11"/>
    <mergeCell ref="K17:L18"/>
    <mergeCell ref="I11:J12"/>
    <mergeCell ref="I13:J14"/>
    <mergeCell ref="I10:J10"/>
    <mergeCell ref="D3:D4"/>
    <mergeCell ref="E3:Q3"/>
    <mergeCell ref="K13:L14"/>
    <mergeCell ref="M12:N12"/>
    <mergeCell ref="M13:N13"/>
    <mergeCell ref="M14:N14"/>
    <mergeCell ref="M18:N18"/>
    <mergeCell ref="M17:N17"/>
    <mergeCell ref="I17:J18"/>
  </mergeCells>
  <printOptions horizontalCentered="1"/>
  <pageMargins left="0" right="0.15748031496062992" top="0" bottom="0" header="3.937007874015748E-2" footer="0.11811023622047245"/>
  <pageSetup paperSize="9" scale="35" orientation="landscape" r:id="rId1"/>
  <headerFooter scaleWithDoc="0">
    <oddFooter>&amp;R&amp;"Arial Cyr,полужирный"&amp;8стр. &amp;P из &amp;N&amp;"Arial Cyr,обычный" 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11</vt:i4>
      </vt:variant>
    </vt:vector>
  </HeadingPairs>
  <TitlesOfParts>
    <vt:vector size="20" baseType="lpstr">
      <vt:lpstr>Модульные ограждения</vt:lpstr>
      <vt:lpstr>Панельные ограждения GL (стр.1)</vt:lpstr>
      <vt:lpstr>Панельные ограждения GL (стр.2)</vt:lpstr>
      <vt:lpstr>Эл-ты панельных ограждений - 1</vt:lpstr>
      <vt:lpstr>Эл-ты панельных ограждений - 2</vt:lpstr>
      <vt:lpstr>Ограждения Optima+Рулон.Сетка</vt:lpstr>
      <vt:lpstr>Protect+Газонные+Временные</vt:lpstr>
      <vt:lpstr>Откатные ворота</vt:lpstr>
      <vt:lpstr>Распашные ворота и калитки</vt:lpstr>
      <vt:lpstr>'Protect+Газонные+Временные'!Print_Area</vt:lpstr>
      <vt:lpstr>'Распашные ворота и калитки'!Print_Area</vt:lpstr>
      <vt:lpstr>'Protect+Газонные+Временные'!Область_печати</vt:lpstr>
      <vt:lpstr>'Модульные ограждения'!Область_печати</vt:lpstr>
      <vt:lpstr>'Ограждения Optima+Рулон.Сетка'!Область_печати</vt:lpstr>
      <vt:lpstr>'Откатные ворота'!Область_печати</vt:lpstr>
      <vt:lpstr>'Панельные ограждения GL (стр.1)'!Область_печати</vt:lpstr>
      <vt:lpstr>'Панельные ограждения GL (стр.2)'!Область_печати</vt:lpstr>
      <vt:lpstr>'Распашные ворота и калитки'!Область_печати</vt:lpstr>
      <vt:lpstr>'Эл-ты панельных ограждений - 1'!Область_печати</vt:lpstr>
      <vt:lpstr>'Эл-ты панельных ограждений - 2'!Область_печати</vt:lpstr>
    </vt:vector>
  </TitlesOfParts>
  <Company>МСУЦ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Grand Line</dc:creator>
  <cp:keywords>Grand Line Ограждения</cp:keywords>
  <cp:lastModifiedBy>Владимир Кудинов</cp:lastModifiedBy>
  <cp:lastPrinted>2022-01-31T05:43:22Z</cp:lastPrinted>
  <dcterms:created xsi:type="dcterms:W3CDTF">2012-07-09T12:54:34Z</dcterms:created>
  <dcterms:modified xsi:type="dcterms:W3CDTF">2022-03-22T09:39:46Z</dcterms:modified>
</cp:coreProperties>
</file>