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ЭтаКнига" defaultThemeVersion="124226"/>
  <bookViews>
    <workbookView xWindow="-12" yWindow="1248" windowWidth="9720" windowHeight="9768" tabRatio="953" activeTab="2"/>
  </bookViews>
  <sheets>
    <sheet name="Модульные ограждения" sheetId="146" r:id="rId1"/>
    <sheet name="Панельные ограждения GL (стр.1)" sheetId="138" r:id="rId2"/>
    <sheet name="Панельные ограждения GL (стр.2)" sheetId="139" r:id="rId3"/>
    <sheet name="Эл-ты панельных ограждений - 1" sheetId="125" r:id="rId4"/>
    <sheet name="Эл-ты панельных ограждений - 2" sheetId="137" r:id="rId5"/>
    <sheet name="Ограждения Optima+Рулон.Сетка" sheetId="136" r:id="rId6"/>
    <sheet name="Protect+Газон+Времен+Штакетник" sheetId="119" r:id="rId7"/>
    <sheet name="Откатные ворота" sheetId="126" r:id="rId8"/>
    <sheet name="Распашные ворота и калитки" sheetId="143" r:id="rId9"/>
  </sheets>
  <definedNames>
    <definedName name="Belarus">1</definedName>
    <definedName name="Belarus_Prof_Prem">1</definedName>
    <definedName name="Belarus_Prof_Stan">1</definedName>
    <definedName name="Print_Area" localSheetId="6">'Protect+Газон+Времен+Штакетник'!$A$1:$N$54</definedName>
    <definedName name="Print_Area" localSheetId="8">'Распашные ворота и калитки'!$A$1:$Q$65</definedName>
    <definedName name="_xlnm.Print_Area" localSheetId="6">'Protect+Газон+Времен+Штакетник'!$A$1:$N$50</definedName>
    <definedName name="_xlnm.Print_Area" localSheetId="0">'Модульные ограждения'!$A$1:$L$47</definedName>
    <definedName name="_xlnm.Print_Area" localSheetId="5">'Ограждения Optima+Рулон.Сетка'!$A$1:$J$56</definedName>
    <definedName name="_xlnm.Print_Area" localSheetId="7">'Откатные ворота'!$A$1:$Q$47</definedName>
    <definedName name="_xlnm.Print_Area" localSheetId="1">'Панельные ограждения GL (стр.1)'!$A$1:$M$69</definedName>
    <definedName name="_xlnm.Print_Area" localSheetId="2">'Панельные ограждения GL (стр.2)'!$A$1:$M$47</definedName>
    <definedName name="_xlnm.Print_Area" localSheetId="8">'Распашные ворота и калитки'!$A$1:$S$56</definedName>
    <definedName name="_xlnm.Print_Area" localSheetId="3">'Эл-ты панельных ограждений - 1'!$A$1:$I$72</definedName>
    <definedName name="_xlnm.Print_Area" localSheetId="4">'Эл-ты панельных ограждений - 2'!$A$1:$G$51</definedName>
  </definedNames>
  <calcPr calcId="145621"/>
</workbook>
</file>

<file path=xl/calcChain.xml><?xml version="1.0" encoding="utf-8"?>
<calcChain xmlns="http://schemas.openxmlformats.org/spreadsheetml/2006/main">
  <c r="G34" i="143" l="1"/>
  <c r="G32" i="143"/>
  <c r="N33" i="143"/>
  <c r="N31" i="143"/>
  <c r="M29" i="119" l="1"/>
  <c r="N29" i="119"/>
  <c r="N28" i="119"/>
  <c r="M28" i="119"/>
  <c r="N27" i="119"/>
  <c r="M27" i="119"/>
  <c r="N31" i="119"/>
  <c r="N30" i="119"/>
  <c r="M31" i="119"/>
  <c r="M30" i="119"/>
  <c r="G23" i="137"/>
  <c r="K20" i="136"/>
  <c r="K19" i="136"/>
  <c r="I19" i="136" s="1"/>
  <c r="K18" i="136"/>
  <c r="K17" i="136"/>
  <c r="I17" i="136" s="1"/>
  <c r="K16" i="136"/>
  <c r="I16" i="136"/>
  <c r="K15" i="136"/>
  <c r="K14" i="136"/>
  <c r="K13" i="136"/>
  <c r="K12" i="136"/>
  <c r="K11" i="136"/>
  <c r="J46" i="125"/>
  <c r="I46" i="125" s="1"/>
  <c r="J45" i="125"/>
  <c r="I45" i="125" s="1"/>
  <c r="J44" i="125"/>
  <c r="I44" i="125" s="1"/>
  <c r="J43" i="125"/>
  <c r="I43" i="125" s="1"/>
  <c r="J42" i="125"/>
  <c r="I42" i="125" s="1"/>
  <c r="J41" i="125"/>
  <c r="J40" i="125"/>
  <c r="I40" i="125" s="1"/>
  <c r="J39" i="125"/>
  <c r="J38" i="125"/>
  <c r="I38" i="125" s="1"/>
  <c r="J37" i="125"/>
  <c r="I37" i="125" s="1"/>
  <c r="J36" i="125"/>
  <c r="J35" i="125"/>
  <c r="I35" i="125" s="1"/>
  <c r="U35" i="138" s="1"/>
  <c r="J34" i="125"/>
  <c r="I34" i="125" s="1"/>
  <c r="J33" i="125"/>
  <c r="J32" i="125"/>
  <c r="X31" i="119"/>
  <c r="J31" i="125"/>
  <c r="J30" i="125"/>
  <c r="I30" i="125" s="1"/>
  <c r="J29" i="125"/>
  <c r="I29" i="125" s="1"/>
  <c r="J28" i="125"/>
  <c r="X29" i="119" s="1"/>
  <c r="J27" i="125"/>
  <c r="J26" i="125"/>
  <c r="I26" i="125" s="1"/>
  <c r="J25" i="125"/>
  <c r="J24" i="125"/>
  <c r="X26" i="119" s="1"/>
  <c r="J23" i="125"/>
  <c r="J22" i="125"/>
  <c r="I22" i="125" s="1"/>
  <c r="J21" i="125"/>
  <c r="J20" i="125"/>
  <c r="I20" i="125" s="1"/>
  <c r="J19" i="125"/>
  <c r="I19" i="125" s="1"/>
  <c r="J18" i="125"/>
  <c r="I18" i="125" s="1"/>
  <c r="J17" i="125"/>
  <c r="J16" i="125"/>
  <c r="I16" i="125" s="1"/>
  <c r="J15" i="125"/>
  <c r="I15" i="125" s="1"/>
  <c r="U15" i="138" s="1"/>
  <c r="J14" i="125"/>
  <c r="I14" i="125" s="1"/>
  <c r="J13" i="125"/>
  <c r="J12" i="125"/>
  <c r="I12" i="125" s="1"/>
  <c r="J11" i="125"/>
  <c r="I11" i="125" s="1"/>
  <c r="J10" i="125"/>
  <c r="I10" i="125" s="1"/>
  <c r="J9" i="125"/>
  <c r="I9" i="125" s="1"/>
  <c r="U9" i="138" s="1"/>
  <c r="J8" i="125"/>
  <c r="I8" i="125" s="1"/>
  <c r="J7" i="125"/>
  <c r="I7" i="125" s="1"/>
  <c r="J6" i="125"/>
  <c r="I6" i="125"/>
  <c r="U6" i="139" s="1"/>
  <c r="J5" i="125"/>
  <c r="J4" i="125"/>
  <c r="I4" i="125" s="1"/>
  <c r="Q3" i="139"/>
  <c r="R3" i="139"/>
  <c r="S3" i="139"/>
  <c r="T3" i="139"/>
  <c r="U3" i="139"/>
  <c r="P3" i="139"/>
  <c r="N47" i="139"/>
  <c r="N21" i="139"/>
  <c r="N4" i="139"/>
  <c r="P46" i="139"/>
  <c r="Q46" i="139"/>
  <c r="S46" i="139"/>
  <c r="O47" i="139"/>
  <c r="P47" i="139"/>
  <c r="Q47" i="139"/>
  <c r="R47" i="139"/>
  <c r="S47" i="139"/>
  <c r="T47" i="139"/>
  <c r="P37" i="139"/>
  <c r="Q37" i="139"/>
  <c r="R37" i="139"/>
  <c r="S37" i="139"/>
  <c r="P38" i="139"/>
  <c r="R38" i="139"/>
  <c r="S38" i="139"/>
  <c r="O39" i="139"/>
  <c r="P39" i="139"/>
  <c r="R39" i="139"/>
  <c r="S39" i="139"/>
  <c r="T39" i="139"/>
  <c r="P40" i="139"/>
  <c r="R40" i="139"/>
  <c r="S40" i="139"/>
  <c r="O41" i="139"/>
  <c r="P41" i="139"/>
  <c r="R41" i="139"/>
  <c r="S41" i="139"/>
  <c r="T41" i="139"/>
  <c r="P42" i="139"/>
  <c r="R42" i="139"/>
  <c r="S42" i="139"/>
  <c r="P43" i="139"/>
  <c r="S43" i="139"/>
  <c r="P44" i="139"/>
  <c r="Q44" i="139"/>
  <c r="S44" i="139"/>
  <c r="P45" i="139"/>
  <c r="S45" i="139"/>
  <c r="O21" i="139"/>
  <c r="O17" i="139"/>
  <c r="O4" i="139"/>
  <c r="P36" i="139"/>
  <c r="P35" i="139"/>
  <c r="P34" i="139"/>
  <c r="P33" i="139"/>
  <c r="P32" i="139"/>
  <c r="P31" i="139"/>
  <c r="P30" i="139"/>
  <c r="P29" i="139"/>
  <c r="P28" i="139"/>
  <c r="P27" i="139"/>
  <c r="P26" i="139"/>
  <c r="P25" i="139"/>
  <c r="P24" i="139"/>
  <c r="P23" i="139"/>
  <c r="P22" i="139"/>
  <c r="P21" i="139"/>
  <c r="P20" i="139"/>
  <c r="P19" i="139"/>
  <c r="P18" i="139"/>
  <c r="P17" i="139"/>
  <c r="P16" i="139"/>
  <c r="P15" i="139"/>
  <c r="P14" i="139"/>
  <c r="P13" i="139"/>
  <c r="P12" i="139"/>
  <c r="P11" i="139"/>
  <c r="P10" i="139"/>
  <c r="P9" i="139"/>
  <c r="P8" i="139"/>
  <c r="P7" i="139"/>
  <c r="P6" i="139"/>
  <c r="P5" i="139"/>
  <c r="P4" i="139"/>
  <c r="Q35" i="139"/>
  <c r="Q34" i="139"/>
  <c r="Q32" i="139"/>
  <c r="Q25" i="139"/>
  <c r="Q15" i="139"/>
  <c r="Q13" i="139"/>
  <c r="R36" i="139"/>
  <c r="R35" i="139"/>
  <c r="R34" i="139"/>
  <c r="R33" i="139"/>
  <c r="R32" i="139"/>
  <c r="R31" i="139"/>
  <c r="R30" i="139"/>
  <c r="R29" i="139"/>
  <c r="R28" i="139"/>
  <c r="R27" i="139"/>
  <c r="R26" i="139"/>
  <c r="R25" i="139"/>
  <c r="R24" i="139"/>
  <c r="R23" i="139"/>
  <c r="R22" i="139"/>
  <c r="R21" i="139"/>
  <c r="R16" i="139"/>
  <c r="R15" i="139"/>
  <c r="R14" i="139"/>
  <c r="R13" i="139"/>
  <c r="R12" i="139"/>
  <c r="R11" i="139"/>
  <c r="R10" i="139"/>
  <c r="R9" i="139"/>
  <c r="R8" i="139"/>
  <c r="R7" i="139"/>
  <c r="R6" i="139"/>
  <c r="R5" i="139"/>
  <c r="R4" i="139"/>
  <c r="S36" i="139"/>
  <c r="S35" i="139"/>
  <c r="S34" i="139"/>
  <c r="S33" i="139"/>
  <c r="S32" i="139"/>
  <c r="S31" i="139"/>
  <c r="S30" i="139"/>
  <c r="S29" i="139"/>
  <c r="S28" i="139"/>
  <c r="S27" i="139"/>
  <c r="S26" i="139"/>
  <c r="S25" i="139"/>
  <c r="S24" i="139"/>
  <c r="S23" i="139"/>
  <c r="S22" i="139"/>
  <c r="S21" i="139"/>
  <c r="S20" i="139"/>
  <c r="S19" i="139"/>
  <c r="S18" i="139"/>
  <c r="S17" i="139"/>
  <c r="S16" i="139"/>
  <c r="S15" i="139"/>
  <c r="S14" i="139"/>
  <c r="S13" i="139"/>
  <c r="S12" i="139"/>
  <c r="S11" i="139"/>
  <c r="S10" i="139"/>
  <c r="S9" i="139"/>
  <c r="S8" i="139"/>
  <c r="S7" i="139"/>
  <c r="S6" i="139"/>
  <c r="S5" i="139"/>
  <c r="S4" i="139"/>
  <c r="T21" i="139"/>
  <c r="T17" i="139"/>
  <c r="T4" i="139"/>
  <c r="J6" i="136"/>
  <c r="I6" i="136"/>
  <c r="N46" i="138"/>
  <c r="N45" i="138"/>
  <c r="N44" i="138"/>
  <c r="N43" i="138"/>
  <c r="N42" i="138"/>
  <c r="N41" i="138"/>
  <c r="N40" i="138"/>
  <c r="N39" i="138"/>
  <c r="N38" i="138"/>
  <c r="N37" i="138"/>
  <c r="N36" i="138"/>
  <c r="N35" i="138"/>
  <c r="N34" i="138"/>
  <c r="N33" i="138"/>
  <c r="N32" i="138"/>
  <c r="N31" i="138"/>
  <c r="N30" i="138"/>
  <c r="N29" i="138"/>
  <c r="N28" i="138"/>
  <c r="N27" i="138"/>
  <c r="N26" i="138"/>
  <c r="N25" i="138"/>
  <c r="N24" i="138"/>
  <c r="N23" i="138"/>
  <c r="N22" i="138"/>
  <c r="N21" i="138"/>
  <c r="N20" i="138"/>
  <c r="N19" i="138"/>
  <c r="N18" i="138"/>
  <c r="N17" i="138"/>
  <c r="N16" i="138"/>
  <c r="N15" i="138"/>
  <c r="N14" i="138"/>
  <c r="N13" i="138"/>
  <c r="N12" i="138"/>
  <c r="N11" i="138"/>
  <c r="N10" i="138"/>
  <c r="N9" i="138"/>
  <c r="N8" i="138"/>
  <c r="N7" i="138"/>
  <c r="N6" i="138"/>
  <c r="N5" i="138"/>
  <c r="N4" i="138"/>
  <c r="O46" i="138"/>
  <c r="O45" i="138"/>
  <c r="O44" i="138"/>
  <c r="O43" i="138"/>
  <c r="O42" i="138"/>
  <c r="O41" i="138"/>
  <c r="O40" i="138"/>
  <c r="O39" i="138"/>
  <c r="O38" i="138"/>
  <c r="O37" i="138"/>
  <c r="O36" i="138"/>
  <c r="O35" i="138"/>
  <c r="O34" i="138"/>
  <c r="O33" i="138"/>
  <c r="O32" i="138"/>
  <c r="O31" i="138"/>
  <c r="O30" i="138"/>
  <c r="O29" i="138"/>
  <c r="O28" i="138"/>
  <c r="O27" i="138"/>
  <c r="O26" i="138"/>
  <c r="O25" i="138"/>
  <c r="O24" i="138"/>
  <c r="O23" i="138"/>
  <c r="O22" i="138"/>
  <c r="O21" i="138"/>
  <c r="O20" i="138"/>
  <c r="O19" i="138"/>
  <c r="O18" i="138"/>
  <c r="O17" i="138"/>
  <c r="O16" i="138"/>
  <c r="O15" i="138"/>
  <c r="O14" i="138"/>
  <c r="O13" i="138"/>
  <c r="O12" i="138"/>
  <c r="O11" i="138"/>
  <c r="O10" i="138"/>
  <c r="O9" i="138"/>
  <c r="O8" i="138"/>
  <c r="O7" i="138"/>
  <c r="O6" i="138"/>
  <c r="O5" i="138"/>
  <c r="O4" i="138"/>
  <c r="T46" i="138"/>
  <c r="T45" i="138"/>
  <c r="T44" i="138"/>
  <c r="T43" i="138"/>
  <c r="T42" i="138"/>
  <c r="T41" i="138"/>
  <c r="T40" i="138"/>
  <c r="T39" i="138"/>
  <c r="T38" i="138"/>
  <c r="T37" i="138"/>
  <c r="T36" i="138"/>
  <c r="T35" i="138"/>
  <c r="T34" i="138"/>
  <c r="T33" i="138"/>
  <c r="T32" i="138"/>
  <c r="T31" i="138"/>
  <c r="T30" i="138"/>
  <c r="T29" i="138"/>
  <c r="T28" i="138"/>
  <c r="T27" i="138"/>
  <c r="T26" i="138"/>
  <c r="T25" i="138"/>
  <c r="T24" i="138"/>
  <c r="T23" i="138"/>
  <c r="T22" i="138"/>
  <c r="T21" i="138"/>
  <c r="T20" i="138"/>
  <c r="T19" i="138"/>
  <c r="T18" i="138"/>
  <c r="T17" i="138"/>
  <c r="T16" i="138"/>
  <c r="T15" i="138"/>
  <c r="T14" i="138"/>
  <c r="T13" i="138"/>
  <c r="T12" i="138"/>
  <c r="T11" i="138"/>
  <c r="T10" i="138"/>
  <c r="T9" i="138"/>
  <c r="T8" i="138"/>
  <c r="T7" i="138"/>
  <c r="T6" i="138"/>
  <c r="T5" i="138"/>
  <c r="T4" i="138"/>
  <c r="S46" i="138"/>
  <c r="S45" i="138"/>
  <c r="S44" i="138"/>
  <c r="S43" i="138"/>
  <c r="S42" i="138"/>
  <c r="S41" i="138"/>
  <c r="S40" i="138"/>
  <c r="S39" i="138"/>
  <c r="S38" i="138"/>
  <c r="S37" i="138"/>
  <c r="S36" i="138"/>
  <c r="S35" i="138"/>
  <c r="S34" i="138"/>
  <c r="S33" i="138"/>
  <c r="S32" i="138"/>
  <c r="S31" i="138"/>
  <c r="S30" i="138"/>
  <c r="S29" i="138"/>
  <c r="S28" i="138"/>
  <c r="S27" i="138"/>
  <c r="S26" i="138"/>
  <c r="S25" i="138"/>
  <c r="S24" i="138"/>
  <c r="S23" i="138"/>
  <c r="S22" i="138"/>
  <c r="S21" i="138"/>
  <c r="S20" i="138"/>
  <c r="S19" i="138"/>
  <c r="S18" i="138"/>
  <c r="S17" i="138"/>
  <c r="S16" i="138"/>
  <c r="S15" i="138"/>
  <c r="S14" i="138"/>
  <c r="S13" i="138"/>
  <c r="S12" i="138"/>
  <c r="S11" i="138"/>
  <c r="S10" i="138"/>
  <c r="S9" i="138"/>
  <c r="S8" i="138"/>
  <c r="S7" i="138"/>
  <c r="S6" i="138"/>
  <c r="S5" i="138"/>
  <c r="S4" i="138"/>
  <c r="R46" i="138"/>
  <c r="R45" i="138"/>
  <c r="R44" i="138"/>
  <c r="R43" i="138"/>
  <c r="R42" i="138"/>
  <c r="R41" i="138"/>
  <c r="R40" i="138"/>
  <c r="R39" i="138"/>
  <c r="R38" i="138"/>
  <c r="R37" i="138"/>
  <c r="R36" i="138"/>
  <c r="R35" i="138"/>
  <c r="R34" i="138"/>
  <c r="R33" i="138"/>
  <c r="R32" i="138"/>
  <c r="R31" i="138"/>
  <c r="R30" i="138"/>
  <c r="R29" i="138"/>
  <c r="R28" i="138"/>
  <c r="R27" i="138"/>
  <c r="R26" i="138"/>
  <c r="R25" i="138"/>
  <c r="R24" i="138"/>
  <c r="R23" i="138"/>
  <c r="R22" i="138"/>
  <c r="R21" i="138"/>
  <c r="R20" i="138"/>
  <c r="R19" i="138"/>
  <c r="R18" i="138"/>
  <c r="R17" i="138"/>
  <c r="R16" i="138"/>
  <c r="R15" i="138"/>
  <c r="R14" i="138"/>
  <c r="R13" i="138"/>
  <c r="R12" i="138"/>
  <c r="R11" i="138"/>
  <c r="R10" i="138"/>
  <c r="R9" i="138"/>
  <c r="R8" i="138"/>
  <c r="R7" i="138"/>
  <c r="R6" i="138"/>
  <c r="R5" i="138"/>
  <c r="R4" i="138"/>
  <c r="Q46" i="138"/>
  <c r="Q45" i="138"/>
  <c r="Q44" i="138"/>
  <c r="Q43" i="138"/>
  <c r="Q42" i="138"/>
  <c r="Q41" i="138"/>
  <c r="Q40" i="138"/>
  <c r="Q39" i="138"/>
  <c r="Q38" i="138"/>
  <c r="Q37" i="138"/>
  <c r="Q36" i="138"/>
  <c r="Q35" i="138"/>
  <c r="Q34" i="138"/>
  <c r="Q33" i="138"/>
  <c r="Q32" i="138"/>
  <c r="Q31" i="138"/>
  <c r="Q30" i="138"/>
  <c r="Q29" i="138"/>
  <c r="Q28" i="138"/>
  <c r="Q27" i="138"/>
  <c r="Q26" i="138"/>
  <c r="Q25" i="138"/>
  <c r="Q24" i="138"/>
  <c r="Q23" i="138"/>
  <c r="Q22" i="138"/>
  <c r="Q21" i="138"/>
  <c r="Q20" i="138"/>
  <c r="Q19" i="138"/>
  <c r="Q18" i="138"/>
  <c r="Q17" i="138"/>
  <c r="Q16" i="138"/>
  <c r="Q15" i="138"/>
  <c r="Q14" i="138"/>
  <c r="Q13" i="138"/>
  <c r="Q12" i="138"/>
  <c r="Q11" i="138"/>
  <c r="Q10" i="138"/>
  <c r="Q9" i="138"/>
  <c r="Q8" i="138"/>
  <c r="Q7" i="138"/>
  <c r="Q6" i="138"/>
  <c r="Q5" i="138"/>
  <c r="Q4" i="138"/>
  <c r="P46" i="138"/>
  <c r="P45" i="138"/>
  <c r="P44" i="138"/>
  <c r="P43" i="138"/>
  <c r="P42" i="138"/>
  <c r="P41" i="138"/>
  <c r="P40" i="138"/>
  <c r="P39" i="138"/>
  <c r="P38" i="138"/>
  <c r="P37" i="138"/>
  <c r="P36" i="138"/>
  <c r="P35" i="138"/>
  <c r="P34" i="138"/>
  <c r="P33" i="138"/>
  <c r="P32" i="138"/>
  <c r="P31" i="138"/>
  <c r="P30" i="138"/>
  <c r="P29" i="138"/>
  <c r="P28" i="138"/>
  <c r="P27" i="138"/>
  <c r="P26" i="138"/>
  <c r="P25" i="138"/>
  <c r="P24" i="138"/>
  <c r="P23" i="138"/>
  <c r="P22" i="138"/>
  <c r="P21" i="138"/>
  <c r="P20" i="138"/>
  <c r="P19" i="138"/>
  <c r="P18" i="138"/>
  <c r="P17" i="138"/>
  <c r="P16" i="138"/>
  <c r="P15" i="138"/>
  <c r="P14" i="138"/>
  <c r="P13" i="138"/>
  <c r="P12" i="138"/>
  <c r="P11" i="138"/>
  <c r="P10" i="138"/>
  <c r="P9" i="138"/>
  <c r="P8" i="138"/>
  <c r="P7" i="138"/>
  <c r="P6" i="138"/>
  <c r="P5" i="138"/>
  <c r="P4" i="138"/>
  <c r="H32" i="138"/>
  <c r="G32" i="138"/>
  <c r="N19" i="119"/>
  <c r="M19" i="119"/>
  <c r="I53" i="125"/>
  <c r="H10" i="139"/>
  <c r="G10" i="139"/>
  <c r="H30" i="138"/>
  <c r="G30" i="138"/>
  <c r="H28" i="138"/>
  <c r="G28" i="138"/>
  <c r="H27" i="138"/>
  <c r="G27" i="138"/>
  <c r="G15" i="137"/>
  <c r="G14" i="137"/>
  <c r="I62" i="125"/>
  <c r="I61" i="125"/>
  <c r="I60" i="125"/>
  <c r="I59" i="125"/>
  <c r="S39" i="143"/>
  <c r="O47" i="143"/>
  <c r="I7" i="136"/>
  <c r="J7" i="136"/>
  <c r="J5" i="136"/>
  <c r="I5" i="136"/>
  <c r="H30" i="139"/>
  <c r="G30" i="139"/>
  <c r="H29" i="139"/>
  <c r="G29" i="139"/>
  <c r="H28" i="139"/>
  <c r="G28" i="139"/>
  <c r="H27" i="139"/>
  <c r="G27" i="139"/>
  <c r="H26" i="139"/>
  <c r="G26" i="139"/>
  <c r="H25" i="139"/>
  <c r="G25" i="139"/>
  <c r="H24" i="139"/>
  <c r="G24" i="139"/>
  <c r="H23" i="139"/>
  <c r="G23" i="139"/>
  <c r="H22" i="139"/>
  <c r="G22" i="139"/>
  <c r="H21" i="139"/>
  <c r="G21" i="139"/>
  <c r="H20" i="139"/>
  <c r="G20" i="139"/>
  <c r="H19" i="139"/>
  <c r="G19" i="139"/>
  <c r="H18" i="139"/>
  <c r="M18" i="139" s="1"/>
  <c r="G18" i="139"/>
  <c r="H17" i="139"/>
  <c r="G17" i="139"/>
  <c r="H16" i="139"/>
  <c r="G16" i="139"/>
  <c r="H15" i="139"/>
  <c r="G15" i="139"/>
  <c r="H14" i="139"/>
  <c r="G14" i="139"/>
  <c r="H13" i="139"/>
  <c r="G13" i="139"/>
  <c r="H12" i="139"/>
  <c r="G12" i="139"/>
  <c r="H11" i="139"/>
  <c r="G11" i="139"/>
  <c r="H9" i="139"/>
  <c r="G9" i="139"/>
  <c r="H8" i="139"/>
  <c r="G8" i="139"/>
  <c r="H7" i="139"/>
  <c r="G7" i="139"/>
  <c r="H6" i="139"/>
  <c r="G6" i="139"/>
  <c r="H5" i="139"/>
  <c r="G5" i="139"/>
  <c r="G6" i="138"/>
  <c r="M21" i="119"/>
  <c r="G5" i="138"/>
  <c r="H51" i="138"/>
  <c r="G51" i="138"/>
  <c r="H50" i="138"/>
  <c r="G50" i="138"/>
  <c r="H49" i="138"/>
  <c r="G49" i="138"/>
  <c r="H48" i="138"/>
  <c r="G48" i="138"/>
  <c r="H47" i="138"/>
  <c r="G47" i="138"/>
  <c r="H46" i="138"/>
  <c r="G46" i="138"/>
  <c r="H45" i="138"/>
  <c r="G45" i="138"/>
  <c r="H44" i="138"/>
  <c r="G44" i="138"/>
  <c r="H43" i="138"/>
  <c r="G43" i="138"/>
  <c r="H42" i="138"/>
  <c r="G42" i="138"/>
  <c r="H41" i="138"/>
  <c r="G41" i="138"/>
  <c r="H40" i="138"/>
  <c r="G40" i="138"/>
  <c r="H39" i="138"/>
  <c r="G39" i="138"/>
  <c r="H38" i="138"/>
  <c r="G38" i="138"/>
  <c r="H37" i="138"/>
  <c r="G37" i="138"/>
  <c r="H36" i="138"/>
  <c r="G36" i="138"/>
  <c r="H35" i="138"/>
  <c r="G35" i="138"/>
  <c r="H34" i="138"/>
  <c r="G34" i="138"/>
  <c r="H33" i="138"/>
  <c r="G33" i="138"/>
  <c r="H31" i="138"/>
  <c r="G31" i="138"/>
  <c r="H29" i="138"/>
  <c r="G29" i="138"/>
  <c r="H26" i="138"/>
  <c r="G26" i="138"/>
  <c r="H25" i="138"/>
  <c r="G25" i="138"/>
  <c r="H24" i="138"/>
  <c r="X12" i="119" s="1"/>
  <c r="M11" i="119" s="1"/>
  <c r="G24" i="138"/>
  <c r="H23" i="138"/>
  <c r="G23" i="138"/>
  <c r="H22" i="138"/>
  <c r="X11" i="119"/>
  <c r="G22" i="138"/>
  <c r="H21" i="138"/>
  <c r="G21" i="138"/>
  <c r="H20" i="138"/>
  <c r="G20" i="138"/>
  <c r="H19" i="138"/>
  <c r="G19" i="138"/>
  <c r="H18" i="138"/>
  <c r="G18" i="138"/>
  <c r="H17" i="138"/>
  <c r="G17" i="138"/>
  <c r="H16" i="138"/>
  <c r="G16" i="138"/>
  <c r="H15" i="138"/>
  <c r="G15" i="138"/>
  <c r="L15" i="138" s="1"/>
  <c r="H14" i="138"/>
  <c r="G14" i="138"/>
  <c r="H13" i="138"/>
  <c r="G13" i="138"/>
  <c r="H12" i="138"/>
  <c r="G12" i="138"/>
  <c r="L12" i="138" s="1"/>
  <c r="H11" i="138"/>
  <c r="G11" i="138"/>
  <c r="H10" i="138"/>
  <c r="G10" i="138"/>
  <c r="H9" i="138"/>
  <c r="G9" i="138"/>
  <c r="H8" i="138"/>
  <c r="G8" i="138"/>
  <c r="H7" i="138"/>
  <c r="X10" i="119" s="1"/>
  <c r="M10" i="119" s="1"/>
  <c r="G7" i="138"/>
  <c r="H6" i="138"/>
  <c r="H5" i="138"/>
  <c r="X9" i="119" s="1"/>
  <c r="I24" i="143"/>
  <c r="V15" i="119"/>
  <c r="T15" i="119"/>
  <c r="U15" i="119"/>
  <c r="W15" i="119"/>
  <c r="S15" i="119"/>
  <c r="I38" i="146"/>
  <c r="I39" i="146"/>
  <c r="I40" i="146"/>
  <c r="I41" i="146"/>
  <c r="I22" i="146"/>
  <c r="I20" i="146"/>
  <c r="X15" i="119" s="1"/>
  <c r="I34" i="146"/>
  <c r="X8" i="119"/>
  <c r="X7" i="119"/>
  <c r="X6" i="119"/>
  <c r="X5" i="119"/>
  <c r="T8" i="119"/>
  <c r="U8" i="119"/>
  <c r="V8" i="119"/>
  <c r="W8" i="119"/>
  <c r="S8" i="119"/>
  <c r="T7" i="119"/>
  <c r="U7" i="119"/>
  <c r="V7" i="119"/>
  <c r="W7" i="119"/>
  <c r="S7" i="119"/>
  <c r="W6" i="119"/>
  <c r="U6" i="119"/>
  <c r="S6" i="119"/>
  <c r="W5" i="119"/>
  <c r="V5" i="119"/>
  <c r="U5" i="119"/>
  <c r="T5" i="119"/>
  <c r="S5" i="119"/>
  <c r="I19" i="146"/>
  <c r="I21" i="146"/>
  <c r="I37" i="146"/>
  <c r="I36" i="146"/>
  <c r="I35" i="146"/>
  <c r="I33" i="146"/>
  <c r="I32" i="146"/>
  <c r="I31" i="146"/>
  <c r="I30" i="146"/>
  <c r="I29" i="146"/>
  <c r="I27" i="146"/>
  <c r="I26" i="146"/>
  <c r="I25" i="146"/>
  <c r="I24" i="146"/>
  <c r="I23" i="146"/>
  <c r="I18" i="146"/>
  <c r="I17" i="146"/>
  <c r="E17" i="143"/>
  <c r="E16" i="143"/>
  <c r="E15" i="143"/>
  <c r="E14" i="143"/>
  <c r="E13" i="143"/>
  <c r="Q33" i="126"/>
  <c r="I56" i="125"/>
  <c r="G6" i="143"/>
  <c r="G5" i="143"/>
  <c r="G24" i="143"/>
  <c r="G27" i="143"/>
  <c r="G26" i="143"/>
  <c r="G25" i="143"/>
  <c r="G23" i="143"/>
  <c r="F27" i="143"/>
  <c r="F26" i="143"/>
  <c r="F25" i="143"/>
  <c r="F23" i="143"/>
  <c r="F24" i="143"/>
  <c r="X35" i="119"/>
  <c r="X20" i="119"/>
  <c r="X17" i="119"/>
  <c r="F41" i="143"/>
  <c r="F39" i="143"/>
  <c r="I27" i="143"/>
  <c r="O26" i="143"/>
  <c r="M26" i="143"/>
  <c r="G31" i="143"/>
  <c r="O49" i="143"/>
  <c r="F56" i="143"/>
  <c r="F55" i="143"/>
  <c r="F54" i="143"/>
  <c r="F53" i="143"/>
  <c r="F52" i="143"/>
  <c r="F46" i="143"/>
  <c r="F49" i="143"/>
  <c r="O45" i="143"/>
  <c r="O54" i="143"/>
  <c r="O51" i="143"/>
  <c r="Q18" i="143"/>
  <c r="Q17" i="143"/>
  <c r="Q16" i="143"/>
  <c r="Q15" i="143"/>
  <c r="Q14" i="143"/>
  <c r="Q13" i="143"/>
  <c r="Q12" i="143"/>
  <c r="Q11" i="143"/>
  <c r="Q11" i="126"/>
  <c r="P11" i="126"/>
  <c r="O11" i="126"/>
  <c r="N11" i="126"/>
  <c r="M11" i="126"/>
  <c r="L11" i="126"/>
  <c r="K11" i="126"/>
  <c r="J11" i="126"/>
  <c r="I11" i="126"/>
  <c r="H11" i="126"/>
  <c r="G11" i="126"/>
  <c r="F17" i="126"/>
  <c r="F16" i="126"/>
  <c r="F15" i="126"/>
  <c r="E17" i="126"/>
  <c r="E16" i="126"/>
  <c r="E15" i="126"/>
  <c r="J5" i="119"/>
  <c r="G39" i="137"/>
  <c r="G38" i="137"/>
  <c r="G25" i="126"/>
  <c r="G26" i="126"/>
  <c r="G24" i="126"/>
  <c r="E25" i="126"/>
  <c r="E26" i="126"/>
  <c r="E24" i="126"/>
  <c r="G23" i="126"/>
  <c r="H23" i="126"/>
  <c r="I23" i="126"/>
  <c r="F23" i="126"/>
  <c r="G24" i="137"/>
  <c r="E7" i="143"/>
  <c r="I26" i="143"/>
  <c r="X27" i="119"/>
  <c r="X24" i="119"/>
  <c r="X33" i="119"/>
  <c r="X21" i="119"/>
  <c r="X14" i="119"/>
  <c r="M22" i="119"/>
  <c r="Q41" i="126"/>
  <c r="Q38" i="126"/>
  <c r="Q35" i="126"/>
  <c r="Q31" i="126"/>
  <c r="Q30" i="126"/>
  <c r="Q28" i="126"/>
  <c r="K34" i="126"/>
  <c r="I34" i="126"/>
  <c r="K30" i="126"/>
  <c r="I30" i="126"/>
  <c r="G37" i="137"/>
  <c r="G36" i="137"/>
  <c r="G35" i="137"/>
  <c r="G34" i="137"/>
  <c r="G33" i="137"/>
  <c r="G32" i="137"/>
  <c r="G31" i="137"/>
  <c r="G30" i="137"/>
  <c r="G29" i="137"/>
  <c r="G28" i="137"/>
  <c r="G27" i="137"/>
  <c r="G22" i="137"/>
  <c r="I32" i="136"/>
  <c r="I31" i="136"/>
  <c r="I30" i="136"/>
  <c r="I29" i="136"/>
  <c r="G35" i="143"/>
  <c r="F35" i="143"/>
  <c r="O27" i="143"/>
  <c r="N27" i="143"/>
  <c r="M27" i="143"/>
  <c r="L27" i="143"/>
  <c r="K27" i="143"/>
  <c r="J27" i="143"/>
  <c r="H27" i="143"/>
  <c r="S35" i="119"/>
  <c r="I58" i="125"/>
  <c r="I18" i="136"/>
  <c r="I20" i="136"/>
  <c r="M16" i="119"/>
  <c r="N16" i="119"/>
  <c r="O25" i="143"/>
  <c r="O24" i="143"/>
  <c r="N26" i="143"/>
  <c r="N25" i="143"/>
  <c r="N24" i="143"/>
  <c r="M25" i="143"/>
  <c r="M24" i="143"/>
  <c r="L26" i="143"/>
  <c r="L25" i="143"/>
  <c r="L24" i="143"/>
  <c r="K26" i="143"/>
  <c r="K25" i="143"/>
  <c r="K24" i="143"/>
  <c r="J24" i="143"/>
  <c r="J26" i="143"/>
  <c r="J25" i="143"/>
  <c r="I25" i="143"/>
  <c r="I23" i="143"/>
  <c r="H26" i="143"/>
  <c r="H25" i="143"/>
  <c r="H24" i="143"/>
  <c r="H23" i="143"/>
  <c r="G33" i="143"/>
  <c r="F34" i="143"/>
  <c r="F33" i="143"/>
  <c r="F32" i="143"/>
  <c r="F31" i="143"/>
  <c r="G17" i="143"/>
  <c r="G16" i="143"/>
  <c r="G15" i="143"/>
  <c r="G14" i="143"/>
  <c r="G13" i="143"/>
  <c r="F17" i="143"/>
  <c r="F16" i="143"/>
  <c r="F15" i="143"/>
  <c r="F14" i="143"/>
  <c r="F13" i="143"/>
  <c r="Q8" i="143"/>
  <c r="Q7" i="143"/>
  <c r="Q6" i="143"/>
  <c r="Q5" i="143"/>
  <c r="P8" i="143"/>
  <c r="P7" i="143"/>
  <c r="P6" i="143"/>
  <c r="P5" i="143"/>
  <c r="O8" i="143"/>
  <c r="O7" i="143"/>
  <c r="O6" i="143"/>
  <c r="O5" i="143"/>
  <c r="N8" i="143"/>
  <c r="N7" i="143"/>
  <c r="N6" i="143"/>
  <c r="N5" i="143"/>
  <c r="M8" i="143"/>
  <c r="M7" i="143"/>
  <c r="M6" i="143"/>
  <c r="M5" i="143"/>
  <c r="L8" i="143"/>
  <c r="L7" i="143"/>
  <c r="L6" i="143"/>
  <c r="L5" i="143"/>
  <c r="K8" i="143"/>
  <c r="K7" i="143"/>
  <c r="K6" i="143"/>
  <c r="K5" i="143"/>
  <c r="J8" i="143"/>
  <c r="J7" i="143"/>
  <c r="J6" i="143"/>
  <c r="J5" i="143"/>
  <c r="I8" i="143"/>
  <c r="I7" i="143"/>
  <c r="I6" i="143"/>
  <c r="I5" i="143"/>
  <c r="H8" i="143"/>
  <c r="H7" i="143"/>
  <c r="H6" i="143"/>
  <c r="H5" i="143"/>
  <c r="G8" i="143"/>
  <c r="G7" i="143"/>
  <c r="F8" i="143"/>
  <c r="F7" i="143"/>
  <c r="F6" i="143"/>
  <c r="F5" i="143"/>
  <c r="E8" i="143"/>
  <c r="E6" i="143"/>
  <c r="E5" i="143"/>
  <c r="I9" i="126"/>
  <c r="Q10" i="126"/>
  <c r="P10" i="126"/>
  <c r="O10" i="126"/>
  <c r="N10" i="126"/>
  <c r="M10" i="126"/>
  <c r="L10" i="126"/>
  <c r="K10" i="126"/>
  <c r="J10" i="126"/>
  <c r="I10" i="126"/>
  <c r="H10" i="126"/>
  <c r="G10" i="126"/>
  <c r="F10" i="126"/>
  <c r="Q9" i="126"/>
  <c r="P9" i="126"/>
  <c r="O9" i="126"/>
  <c r="N9" i="126"/>
  <c r="M9" i="126"/>
  <c r="L9" i="126"/>
  <c r="K9" i="126"/>
  <c r="J9" i="126"/>
  <c r="H9" i="126"/>
  <c r="G9" i="126"/>
  <c r="F9" i="126"/>
  <c r="Q8" i="126"/>
  <c r="P8" i="126"/>
  <c r="O8" i="126"/>
  <c r="N8" i="126"/>
  <c r="M8" i="126"/>
  <c r="L8" i="126"/>
  <c r="K8" i="126"/>
  <c r="J8" i="126"/>
  <c r="I8" i="126"/>
  <c r="H8" i="126"/>
  <c r="G8" i="126"/>
  <c r="F8" i="126"/>
  <c r="Q7" i="126"/>
  <c r="P7" i="126"/>
  <c r="O7" i="126"/>
  <c r="N7" i="126"/>
  <c r="M7" i="126"/>
  <c r="L7" i="126"/>
  <c r="K7" i="126"/>
  <c r="J7" i="126"/>
  <c r="I7" i="126"/>
  <c r="H7" i="126"/>
  <c r="G7" i="126"/>
  <c r="F7" i="126"/>
  <c r="Q6" i="126"/>
  <c r="P6" i="126"/>
  <c r="O6" i="126"/>
  <c r="N6" i="126"/>
  <c r="M6" i="126"/>
  <c r="L6" i="126"/>
  <c r="K6" i="126"/>
  <c r="J6" i="126"/>
  <c r="I6" i="126"/>
  <c r="H6" i="126"/>
  <c r="G6" i="126"/>
  <c r="F6" i="126"/>
  <c r="Q5" i="126"/>
  <c r="P5" i="126"/>
  <c r="O5" i="126"/>
  <c r="N5" i="126"/>
  <c r="M5" i="126"/>
  <c r="L5" i="126"/>
  <c r="K5" i="126"/>
  <c r="J5" i="126"/>
  <c r="I5" i="126"/>
  <c r="H5" i="126"/>
  <c r="G5" i="126"/>
  <c r="F5" i="126"/>
  <c r="E10" i="126"/>
  <c r="E9" i="126"/>
  <c r="E8" i="126"/>
  <c r="E7" i="126"/>
  <c r="E6" i="126"/>
  <c r="E5" i="126"/>
  <c r="M32" i="119"/>
  <c r="M23" i="119"/>
  <c r="M20" i="119"/>
  <c r="N18" i="119"/>
  <c r="N17" i="119"/>
  <c r="J7" i="119"/>
  <c r="J6" i="119"/>
  <c r="I33" i="136"/>
  <c r="I26" i="136"/>
  <c r="I24" i="136"/>
  <c r="I23" i="136"/>
  <c r="I21" i="136"/>
  <c r="I15" i="136"/>
  <c r="I14" i="136"/>
  <c r="I13" i="136"/>
  <c r="I12" i="136"/>
  <c r="I11" i="136"/>
  <c r="G26" i="137"/>
  <c r="G25" i="137"/>
  <c r="G21" i="137"/>
  <c r="G20" i="137"/>
  <c r="G19" i="137"/>
  <c r="G18" i="137"/>
  <c r="G17" i="137"/>
  <c r="G16" i="137"/>
  <c r="G13" i="137"/>
  <c r="G12" i="137"/>
  <c r="G11" i="137"/>
  <c r="G10" i="137"/>
  <c r="G9" i="137"/>
  <c r="G8" i="137"/>
  <c r="G7" i="137"/>
  <c r="G6" i="137"/>
  <c r="G5" i="137"/>
  <c r="G4" i="137"/>
  <c r="I57" i="125"/>
  <c r="I55" i="125"/>
  <c r="I54" i="125"/>
  <c r="I52" i="125"/>
  <c r="I51" i="125"/>
  <c r="I50" i="125"/>
  <c r="I49" i="125"/>
  <c r="W17" i="119" s="1"/>
  <c r="I48" i="125"/>
  <c r="I47" i="125"/>
  <c r="U47" i="138"/>
  <c r="I41" i="125"/>
  <c r="U41" i="138" s="1"/>
  <c r="I39" i="125"/>
  <c r="U39" i="138" s="1"/>
  <c r="I36" i="125"/>
  <c r="U36" i="138" s="1"/>
  <c r="I33" i="125"/>
  <c r="U33" i="139" s="1"/>
  <c r="I32" i="125"/>
  <c r="U32" i="139"/>
  <c r="I31" i="125"/>
  <c r="U31" i="139"/>
  <c r="I27" i="125"/>
  <c r="U27" i="138" s="1"/>
  <c r="I25" i="125"/>
  <c r="U25" i="138" s="1"/>
  <c r="I24" i="125"/>
  <c r="U24" i="139" s="1"/>
  <c r="I23" i="125"/>
  <c r="U23" i="138" s="1"/>
  <c r="I21" i="125"/>
  <c r="U21" i="139" s="1"/>
  <c r="I17" i="125"/>
  <c r="U17" i="138" s="1"/>
  <c r="I13" i="125"/>
  <c r="U13" i="138" s="1"/>
  <c r="I5" i="125"/>
  <c r="U5" i="138" s="1"/>
  <c r="U47" i="139"/>
  <c r="U13" i="139"/>
  <c r="U23" i="139"/>
  <c r="U31" i="138"/>
  <c r="M29" i="138" s="1"/>
  <c r="U39" i="139"/>
  <c r="U32" i="138"/>
  <c r="I38" i="126"/>
  <c r="T14" i="119"/>
  <c r="U14" i="119"/>
  <c r="S11" i="119"/>
  <c r="S12" i="119"/>
  <c r="S9" i="119"/>
  <c r="S10" i="119"/>
  <c r="U17" i="119"/>
  <c r="V17" i="119"/>
  <c r="U20" i="119"/>
  <c r="X32" i="119"/>
  <c r="K11" i="146"/>
  <c r="U21" i="138"/>
  <c r="U25" i="139"/>
  <c r="M44" i="138" l="1"/>
  <c r="M6" i="138"/>
  <c r="M38" i="138"/>
  <c r="U43" i="138"/>
  <c r="U43" i="139"/>
  <c r="U45" i="139"/>
  <c r="U45" i="138"/>
  <c r="U24" i="138"/>
  <c r="U41" i="139"/>
  <c r="I28" i="125"/>
  <c r="U11" i="139"/>
  <c r="U11" i="138"/>
  <c r="L13" i="138" s="1"/>
  <c r="U19" i="138"/>
  <c r="U19" i="139"/>
  <c r="U17" i="139"/>
  <c r="I13" i="146"/>
  <c r="I12" i="146"/>
  <c r="I11" i="146"/>
  <c r="K8" i="146"/>
  <c r="M17" i="119"/>
  <c r="K5" i="119"/>
  <c r="K6" i="119"/>
  <c r="L29" i="138"/>
  <c r="K7" i="119"/>
  <c r="L10" i="138"/>
  <c r="L27" i="138"/>
  <c r="L42" i="138"/>
  <c r="U8" i="139"/>
  <c r="U8" i="138"/>
  <c r="U22" i="138"/>
  <c r="U22" i="139"/>
  <c r="U29" i="138"/>
  <c r="M10" i="138" s="1"/>
  <c r="U29" i="139"/>
  <c r="U38" i="139"/>
  <c r="U38" i="138"/>
  <c r="M35" i="138" s="1"/>
  <c r="U40" i="138"/>
  <c r="U40" i="139"/>
  <c r="U42" i="138"/>
  <c r="U42" i="139"/>
  <c r="L6" i="138"/>
  <c r="L38" i="138"/>
  <c r="L23" i="138"/>
  <c r="M9" i="138"/>
  <c r="M26" i="138"/>
  <c r="U4" i="139"/>
  <c r="U4" i="138"/>
  <c r="U30" i="138"/>
  <c r="M43" i="138" s="1"/>
  <c r="U30" i="139"/>
  <c r="U37" i="138"/>
  <c r="M47" i="138" s="1"/>
  <c r="U37" i="139"/>
  <c r="M41" i="138"/>
  <c r="M42" i="138"/>
  <c r="M7" i="139"/>
  <c r="M12" i="139"/>
  <c r="L44" i="138"/>
  <c r="M23" i="138"/>
  <c r="U5" i="139"/>
  <c r="U6" i="138"/>
  <c r="M13" i="138"/>
  <c r="U36" i="139"/>
  <c r="U35" i="139"/>
  <c r="U27" i="139"/>
  <c r="M20" i="139" s="1"/>
  <c r="U9" i="139"/>
  <c r="L8" i="139" s="1"/>
  <c r="L23" i="139"/>
  <c r="M27" i="138"/>
  <c r="M5" i="139"/>
  <c r="L10" i="139"/>
  <c r="M5" i="138"/>
  <c r="I14" i="146"/>
  <c r="J8" i="146"/>
  <c r="K14" i="146"/>
  <c r="I8" i="146"/>
  <c r="K13" i="146"/>
  <c r="K12" i="146"/>
  <c r="X16" i="119"/>
  <c r="M13" i="119" s="1"/>
  <c r="X36" i="119"/>
  <c r="M12" i="119" s="1"/>
  <c r="L8" i="146"/>
  <c r="L5" i="139"/>
  <c r="L18" i="139"/>
  <c r="L24" i="138"/>
  <c r="U7" i="138"/>
  <c r="U7" i="139"/>
  <c r="U10" i="139"/>
  <c r="U10" i="138"/>
  <c r="U12" i="138"/>
  <c r="U12" i="139"/>
  <c r="L45" i="138"/>
  <c r="L30" i="138"/>
  <c r="L14" i="138"/>
  <c r="U14" i="138"/>
  <c r="U14" i="139"/>
  <c r="L17" i="138"/>
  <c r="L47" i="138"/>
  <c r="L46" i="138"/>
  <c r="L32" i="138"/>
  <c r="L31" i="138"/>
  <c r="L16" i="138"/>
  <c r="U15" i="139"/>
  <c r="U16" i="138"/>
  <c r="U16" i="139"/>
  <c r="U18" i="139"/>
  <c r="U18" i="138"/>
  <c r="L50" i="138" s="1"/>
  <c r="U20" i="138"/>
  <c r="U20" i="139"/>
  <c r="L30" i="139" s="1"/>
  <c r="U26" i="138"/>
  <c r="U26" i="139"/>
  <c r="M28" i="138"/>
  <c r="U33" i="138"/>
  <c r="M29" i="139"/>
  <c r="M27" i="139"/>
  <c r="M26" i="139"/>
  <c r="M28" i="139"/>
  <c r="M16" i="139"/>
  <c r="M14" i="139"/>
  <c r="M13" i="139"/>
  <c r="M15" i="139"/>
  <c r="M34" i="138"/>
  <c r="M7" i="138"/>
  <c r="M39" i="138"/>
  <c r="M24" i="138"/>
  <c r="U34" i="139"/>
  <c r="U34" i="138"/>
  <c r="M16" i="138"/>
  <c r="M11" i="139"/>
  <c r="U44" i="138"/>
  <c r="U44" i="139"/>
  <c r="U46" i="139"/>
  <c r="U46" i="138"/>
  <c r="M17" i="138" l="1"/>
  <c r="M32" i="138"/>
  <c r="M11" i="138"/>
  <c r="U28" i="139"/>
  <c r="U28" i="138"/>
  <c r="L17" i="139"/>
  <c r="M20" i="138"/>
  <c r="M18" i="138"/>
  <c r="M48" i="138"/>
  <c r="M19" i="138"/>
  <c r="M8" i="139"/>
  <c r="M21" i="139"/>
  <c r="L26" i="138"/>
  <c r="L9" i="138"/>
  <c r="L41" i="138"/>
  <c r="M31" i="138"/>
  <c r="M46" i="138"/>
  <c r="M33" i="138"/>
  <c r="M12" i="138"/>
  <c r="L21" i="139"/>
  <c r="L7" i="138"/>
  <c r="L39" i="138"/>
  <c r="M49" i="138"/>
  <c r="M24" i="139"/>
  <c r="M25" i="139"/>
  <c r="M9" i="139"/>
  <c r="M22" i="139"/>
  <c r="L5" i="138"/>
  <c r="L37" i="138"/>
  <c r="L22" i="138"/>
  <c r="M37" i="138"/>
  <c r="M22" i="138"/>
  <c r="L20" i="139"/>
  <c r="L7" i="139"/>
  <c r="L19" i="139"/>
  <c r="L6" i="139"/>
  <c r="L40" i="138"/>
  <c r="L25" i="138"/>
  <c r="L8" i="138"/>
  <c r="L11" i="138"/>
  <c r="L43" i="138"/>
  <c r="L28" i="138"/>
  <c r="L9" i="139"/>
  <c r="L22" i="139"/>
  <c r="L11" i="139"/>
  <c r="L12" i="139"/>
  <c r="L24" i="139"/>
  <c r="L25" i="139"/>
  <c r="L14" i="139"/>
  <c r="L27" i="139"/>
  <c r="L26" i="139"/>
  <c r="L15" i="139"/>
  <c r="L13" i="139"/>
  <c r="L29" i="139"/>
  <c r="L28" i="139"/>
  <c r="L16" i="139"/>
  <c r="L49" i="138"/>
  <c r="L18" i="138"/>
  <c r="L20" i="138"/>
  <c r="L33" i="138"/>
  <c r="L48" i="138"/>
  <c r="L35" i="138"/>
  <c r="L34" i="138"/>
  <c r="L19" i="138"/>
  <c r="L36" i="138"/>
  <c r="L21" i="138"/>
  <c r="L51" i="138"/>
  <c r="M6" i="139"/>
  <c r="M19" i="139"/>
  <c r="M25" i="138"/>
  <c r="M8" i="138"/>
  <c r="M40" i="138"/>
  <c r="M45" i="138"/>
  <c r="M14" i="138"/>
  <c r="M30" i="138"/>
  <c r="M15" i="138"/>
  <c r="M10" i="139"/>
  <c r="M23" i="139"/>
  <c r="M51" i="138"/>
  <c r="M50" i="138"/>
  <c r="M36" i="138"/>
  <c r="M21" i="138"/>
  <c r="M17" i="139"/>
  <c r="M30" i="139"/>
</calcChain>
</file>

<file path=xl/sharedStrings.xml><?xml version="1.0" encoding="utf-8"?>
<sst xmlns="http://schemas.openxmlformats.org/spreadsheetml/2006/main" count="1143" uniqueCount="624">
  <si>
    <t>Отсутствует</t>
  </si>
  <si>
    <t>При заказе  Панелей с ячейкой 100/150/200*60 к стоимости Панелей с ячейкой 100/150/200*55 применяется коэффициент 0,95</t>
  </si>
  <si>
    <t xml:space="preserve">Крепление скоба Medium винт М6х30 </t>
  </si>
  <si>
    <t>90*55*1,6</t>
  </si>
  <si>
    <t>При заказе  Панелей с ячейкой 100*55 к стоимости Панелей с ячейкой 200*55 применяется коэффициент 1,20</t>
  </si>
  <si>
    <t>При заказе  Панелей с ячейкой 150*55 к стоимости Панелей с ячейкой 200*55 применяется коэффициент 1,10</t>
  </si>
  <si>
    <t>Коэффициенты применяются в последовательности от большего к меньшему</t>
  </si>
  <si>
    <r>
      <t xml:space="preserve">Фиксатор проволоки в наконечнике
</t>
    </r>
    <r>
      <rPr>
        <sz val="16"/>
        <rFont val="Arial"/>
        <family val="2"/>
        <charset val="204"/>
      </rPr>
      <t>(скоба + болт М6*40 + гайка М6)</t>
    </r>
  </si>
  <si>
    <t>Анкер М12*120 
для крепления столба с фланцем к бетонному основанию</t>
  </si>
  <si>
    <t>Болт М12*100 + шайба + гайка
для крепления столба к винтовой опоре с фланцем</t>
  </si>
  <si>
    <t>оцинкованные</t>
  </si>
  <si>
    <t>62*55*1,4</t>
  </si>
  <si>
    <t>62*55*1500</t>
  </si>
  <si>
    <t>Панель 
PROFI</t>
  </si>
  <si>
    <t>Ваша скидка</t>
  </si>
  <si>
    <t>оцинкованная</t>
  </si>
  <si>
    <t>оцинкованный  / с полимерным покрытием</t>
  </si>
  <si>
    <t>оцинкованный</t>
  </si>
  <si>
    <t>Комплект: Замок для панельных откатных ворот</t>
  </si>
  <si>
    <t>80*80*2,0</t>
  </si>
  <si>
    <t>1,5/2,5</t>
  </si>
  <si>
    <t>скрыть</t>
  </si>
  <si>
    <t>Крепление скоба болт</t>
  </si>
  <si>
    <t>62*55*3000</t>
  </si>
  <si>
    <t>труба 40х20</t>
  </si>
  <si>
    <t>столб 62х55</t>
  </si>
  <si>
    <t>работы по сварке панель Medium + труба 40х20</t>
  </si>
  <si>
    <t>работы по сварке панель Profi + труба 40х20</t>
  </si>
  <si>
    <r>
      <t xml:space="preserve">Клипсатор
</t>
    </r>
    <r>
      <rPr>
        <sz val="16"/>
        <rFont val="Arial"/>
        <family val="2"/>
        <charset val="204"/>
      </rPr>
      <t>исп-ся для обжима соединит-х клипс при стыковке панелей</t>
    </r>
  </si>
  <si>
    <t xml:space="preserve"> Cтолб + заглушка</t>
  </si>
  <si>
    <r>
      <t xml:space="preserve">Штрих-корректоры
</t>
    </r>
    <r>
      <rPr>
        <sz val="16"/>
        <rFont val="Arial"/>
        <family val="2"/>
        <charset val="204"/>
      </rPr>
      <t>используется для реставрации полимерного покрытия</t>
    </r>
  </si>
  <si>
    <t>20 мл</t>
  </si>
  <si>
    <t>Вес, кг/шт.</t>
  </si>
  <si>
    <t>62*55</t>
  </si>
  <si>
    <t>Комплектация</t>
  </si>
  <si>
    <t>Панель MEDIUM</t>
  </si>
  <si>
    <t>Газонные и тротуарные ограждения</t>
  </si>
  <si>
    <t>в бухте 10 погонных метров</t>
  </si>
  <si>
    <t>полиэстер двс</t>
  </si>
  <si>
    <t>Цена, руб.</t>
  </si>
  <si>
    <t>-</t>
  </si>
  <si>
    <t>Комплект откатных ворот</t>
  </si>
  <si>
    <t>Комплект для автоматизации откатных ворот</t>
  </si>
  <si>
    <t xml:space="preserve">62*55*1000     </t>
  </si>
  <si>
    <t>Protect**</t>
  </si>
  <si>
    <t>Наименование Откатных ворот</t>
  </si>
  <si>
    <t>Заполнение</t>
  </si>
  <si>
    <t>Profi**</t>
  </si>
  <si>
    <t>Панель Profi</t>
  </si>
  <si>
    <t>Профильная труба 40*20</t>
  </si>
  <si>
    <t>Цены указаны на стандартные цвета. Возможно исполнение в других цветах стоимость по согласованию.</t>
  </si>
  <si>
    <t>Ваша Скидка</t>
  </si>
  <si>
    <t>Покрытие</t>
  </si>
  <si>
    <t>860*1600</t>
  </si>
  <si>
    <t>Планка притворная для навесного замка</t>
  </si>
  <si>
    <t>Высота/ Ширина,             м</t>
  </si>
  <si>
    <t>Высота/ Длина рулона, м</t>
  </si>
  <si>
    <t>Ячейка, мм</t>
  </si>
  <si>
    <t>Вес панели, кг</t>
  </si>
  <si>
    <t>1,0/25</t>
  </si>
  <si>
    <t>100*50</t>
  </si>
  <si>
    <t>1,5/25</t>
  </si>
  <si>
    <t>1,8/25</t>
  </si>
  <si>
    <t>2,0/25</t>
  </si>
  <si>
    <t>Высота/ Ширина, м</t>
  </si>
  <si>
    <t>Вес,                       кг/шт.</t>
  </si>
  <si>
    <t>LSKZ60 U2</t>
  </si>
  <si>
    <t>3006S</t>
  </si>
  <si>
    <t xml:space="preserve">860*1970 </t>
  </si>
  <si>
    <t xml:space="preserve">Труба                   </t>
  </si>
  <si>
    <t xml:space="preserve">40*20*2500  </t>
  </si>
  <si>
    <t>цинк Zn</t>
  </si>
  <si>
    <t>40*20*3000</t>
  </si>
  <si>
    <t xml:space="preserve">62*55*2500     </t>
  </si>
  <si>
    <t xml:space="preserve">62*55*3000   </t>
  </si>
  <si>
    <t>Цинк</t>
  </si>
  <si>
    <t>Полимер</t>
  </si>
  <si>
    <t>в бухте 400 погонных метров</t>
  </si>
  <si>
    <t>в бухте 7-8 погонных метров</t>
  </si>
  <si>
    <t>Ограждения</t>
  </si>
  <si>
    <t>0,55*0,17</t>
  </si>
  <si>
    <t>При заказе  Панелей шириной 3100 мм к стоимости Панелей 2500 мм применяется коэффициент 1,25</t>
  </si>
  <si>
    <t>оцинкованное  / с полимерным покрытием</t>
  </si>
  <si>
    <t>Клипса соединительная</t>
  </si>
  <si>
    <t>Наконечник  универсальный</t>
  </si>
  <si>
    <t xml:space="preserve">цены действительны с </t>
  </si>
  <si>
    <t>Наименование</t>
  </si>
  <si>
    <t>Высота, м</t>
  </si>
  <si>
    <t>Ширина, м</t>
  </si>
  <si>
    <t>Наконечник  V на столб 62*55</t>
  </si>
  <si>
    <t>Саморезы
4,8x35</t>
  </si>
  <si>
    <t>Саморезы
5,5x19</t>
  </si>
  <si>
    <t>Саморезы
4,2x16; заклепка 3,2х8</t>
  </si>
  <si>
    <t xml:space="preserve">полимер </t>
  </si>
  <si>
    <t>полимер</t>
  </si>
  <si>
    <t>Изображение продукции</t>
  </si>
  <si>
    <t>Заклепка цветная 3,2*8 цвет по RAL</t>
  </si>
  <si>
    <t>Саморез с прессшайбой 4,2*16 цвет по RAL</t>
  </si>
  <si>
    <t xml:space="preserve">62*55*2000   </t>
  </si>
  <si>
    <t>Розничная цена, руб/п.м.</t>
  </si>
  <si>
    <t>Кол-во ребер, шт.</t>
  </si>
  <si>
    <t>Кол-во отверстий, шт.</t>
  </si>
  <si>
    <t>Кол-во в упаковке, шт.</t>
  </si>
  <si>
    <t>Высота/ Ширина,м</t>
  </si>
  <si>
    <t>Реком розничная цена, руб/п.м.</t>
  </si>
  <si>
    <t>Крышка</t>
  </si>
  <si>
    <t>87*50</t>
  </si>
  <si>
    <t xml:space="preserve">Направляющая  </t>
  </si>
  <si>
    <t xml:space="preserve">60*20*2500 </t>
  </si>
  <si>
    <t>Панели не отмеченные как складские в цинке производятся в количестве от 300 штук</t>
  </si>
  <si>
    <t>RAL 3005, 6005, 8017</t>
  </si>
  <si>
    <t xml:space="preserve">360*2500    </t>
  </si>
  <si>
    <t xml:space="preserve"> Стойка </t>
  </si>
  <si>
    <t>84*48*2500</t>
  </si>
  <si>
    <t xml:space="preserve">84*48*3000 </t>
  </si>
  <si>
    <t xml:space="preserve">Х-кронштейн </t>
  </si>
  <si>
    <t xml:space="preserve">248*109*40 </t>
  </si>
  <si>
    <t>Крышка универсальная</t>
  </si>
  <si>
    <t>100*87*20</t>
  </si>
  <si>
    <t>Заглушка GL 62*55</t>
  </si>
  <si>
    <t>62*55*30</t>
  </si>
  <si>
    <t>ПВХ</t>
  </si>
  <si>
    <t>L-кронштейн</t>
  </si>
  <si>
    <t>60*20*110</t>
  </si>
  <si>
    <t>Высота ограждения, м</t>
  </si>
  <si>
    <t xml:space="preserve">Габаритные размеры, мм                             </t>
  </si>
  <si>
    <t>Кол-во в упак , шт.</t>
  </si>
  <si>
    <t>Толщина, мм</t>
  </si>
  <si>
    <t>Комплект</t>
  </si>
  <si>
    <t>Ручка</t>
  </si>
  <si>
    <t>Цилиндр</t>
  </si>
  <si>
    <t>3012VSZ</t>
  </si>
  <si>
    <t>Ключи</t>
  </si>
  <si>
    <t>3 штуки</t>
  </si>
  <si>
    <t>При заказе  Панелей шириной 3000 мм к стоимости Панелей 2500 мм применяется коэффициент 1,20</t>
  </si>
  <si>
    <t>Комплект из 2-х оснований для столба</t>
  </si>
  <si>
    <t>Рейка с креплением для откатных ворот</t>
  </si>
  <si>
    <t>индивидуально</t>
  </si>
  <si>
    <t>80*80</t>
  </si>
  <si>
    <t>оцинкованное</t>
  </si>
  <si>
    <t>Наконечник L на столб 62*55</t>
  </si>
  <si>
    <t>Цвет</t>
  </si>
  <si>
    <t>Цена, руб</t>
  </si>
  <si>
    <t xml:space="preserve">Столб оцинкованный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 заглушкой                                                                                                                                                                                                                                         </t>
  </si>
  <si>
    <t>1 штука</t>
  </si>
  <si>
    <t>Ответная планка SSKZ QF</t>
  </si>
  <si>
    <t>Ответная планка O-SET</t>
  </si>
  <si>
    <t xml:space="preserve">Крепление (2 скобы и болт М6х40) </t>
  </si>
  <si>
    <t>черный RAL 9005</t>
  </si>
  <si>
    <t>пвх</t>
  </si>
  <si>
    <t>нерж.</t>
  </si>
  <si>
    <t>цены действительны с</t>
  </si>
  <si>
    <t xml:space="preserve"> Декоративное полотно</t>
  </si>
  <si>
    <t>51 мм</t>
  </si>
  <si>
    <t>90*55*3000</t>
  </si>
  <si>
    <t>90*55*4000</t>
  </si>
  <si>
    <t>с полимерным покрытием</t>
  </si>
  <si>
    <t>РЕ</t>
  </si>
  <si>
    <t>цинк</t>
  </si>
  <si>
    <t>прямой край</t>
  </si>
  <si>
    <t>фигурный край</t>
  </si>
  <si>
    <t>PE dp 0,45</t>
  </si>
  <si>
    <t>Print dp 0,45</t>
  </si>
  <si>
    <t xml:space="preserve">Штакетник PE 0,45 dp / Print 0,45 dp- Круглый/Прямоугольный </t>
  </si>
  <si>
    <r>
      <t xml:space="preserve">Крепление для рулонной сетки
</t>
    </r>
    <r>
      <rPr>
        <sz val="16"/>
        <rFont val="Arial"/>
        <family val="2"/>
        <charset val="204"/>
      </rPr>
      <t>(пластиковая скоба+саморез 4,8х35)</t>
    </r>
  </si>
  <si>
    <t>Струна оцинкованная 2,5 мм для крепления СББ/ПББ</t>
  </si>
  <si>
    <t>Проволока оцинкованная 1,6 мм для крепления СББ/ПББ к струне</t>
  </si>
  <si>
    <r>
      <t>Элементы панельных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</si>
  <si>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r>
      <t>Модульные ограждения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</si>
  <si>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* - поддерживаются на складе</t>
  </si>
  <si>
    <t>Саморез металл-металл 5,5х19М бур.№3</t>
  </si>
  <si>
    <t>12 мл.</t>
  </si>
  <si>
    <t>Корректор для ремонта царапин цвета по RAL</t>
  </si>
  <si>
    <t>Возможно производство откатных ворот с заполнением панелью Bastion, в данном случае к стоимости откатных ворот Profi применяется наценка 10%</t>
  </si>
  <si>
    <t>Высота * Ширина, м.</t>
  </si>
  <si>
    <t>d51 * 1,2</t>
  </si>
  <si>
    <t>Панели LIGHT</t>
  </si>
  <si>
    <t>Элементы Ограждения Optima</t>
  </si>
  <si>
    <r>
      <t>Элементы модульных ограждений Grand Line</t>
    </r>
    <r>
      <rPr>
        <b/>
        <vertAlign val="superscript"/>
        <sz val="20"/>
        <color indexed="10"/>
        <rFont val="Arial"/>
        <family val="2"/>
        <charset val="204"/>
      </rPr>
      <t>®</t>
    </r>
  </si>
  <si>
    <t>примечание, №</t>
  </si>
  <si>
    <t>примечания:
№1 - поддерживается на складе в цинке</t>
  </si>
  <si>
    <t xml:space="preserve">треугольный или прямоугольный </t>
  </si>
  <si>
    <t xml:space="preserve">квадратный </t>
  </si>
  <si>
    <t>1,5 м</t>
  </si>
  <si>
    <t>1,8 м</t>
  </si>
  <si>
    <r>
      <t xml:space="preserve">PE 0,45 </t>
    </r>
    <r>
      <rPr>
        <b/>
        <sz val="16"/>
        <color indexed="10"/>
        <rFont val="Arial"/>
        <family val="2"/>
        <charset val="204"/>
      </rPr>
      <t>NEW</t>
    </r>
  </si>
  <si>
    <t>2,0/2,5</t>
  </si>
  <si>
    <t>Панель PROFI</t>
  </si>
  <si>
    <t>Стандарт. цвета</t>
  </si>
  <si>
    <r>
      <t>Откатные ворота Grand Line</t>
    </r>
    <r>
      <rPr>
        <b/>
        <vertAlign val="superscript"/>
        <sz val="20"/>
        <color indexed="10"/>
        <rFont val="Calibri"/>
        <family val="2"/>
        <charset val="204"/>
      </rPr>
      <t>®</t>
    </r>
  </si>
  <si>
    <t>Наименование 
Откатных ворот</t>
  </si>
  <si>
    <r>
      <t>Цена за 1 п.м. комплекта прямого не замкнутого участка</t>
    </r>
    <r>
      <rPr>
        <sz val="14"/>
        <rFont val="Arial"/>
        <family val="2"/>
        <charset val="204"/>
      </rPr>
      <t xml:space="preserve"> (столб 62*55 под бетон + панель + скоба-болт/2,5)</t>
    </r>
    <r>
      <rPr>
        <b/>
        <sz val="14"/>
        <rFont val="Arial"/>
        <family val="2"/>
        <charset val="204"/>
      </rPr>
      <t xml:space="preserve">, руб.
</t>
    </r>
    <r>
      <rPr>
        <b/>
        <sz val="14"/>
        <color indexed="10"/>
        <rFont val="Arial"/>
        <family val="2"/>
        <charset val="204"/>
      </rPr>
      <t>Внимание! Расчет теоретический.</t>
    </r>
    <r>
      <rPr>
        <b/>
        <sz val="14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</si>
  <si>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t>Zn</t>
  </si>
  <si>
    <t>PE</t>
  </si>
  <si>
    <t>примечание №</t>
  </si>
  <si>
    <t>0,63 х 2,5</t>
  </si>
  <si>
    <t>0,83 х 2,5</t>
  </si>
  <si>
    <t>1,23 х 2,5</t>
  </si>
  <si>
    <t>1,43 х 2,5</t>
  </si>
  <si>
    <t>1,93 х 2,5</t>
  </si>
  <si>
    <t>2,23 х 2,5</t>
  </si>
  <si>
    <t>2,63 х 2,4</t>
  </si>
  <si>
    <t>2,83 х 2,4</t>
  </si>
  <si>
    <t>3,03 х 2,4</t>
  </si>
  <si>
    <t>3,33 х 2,4</t>
  </si>
  <si>
    <t>1,03 х 2,5</t>
  </si>
  <si>
    <t>1,53 х 2,5</t>
  </si>
  <si>
    <t>1,73 х 2,5</t>
  </si>
  <si>
    <t>1,73 х 3,0</t>
  </si>
  <si>
    <t>2,03 х 2,5</t>
  </si>
  <si>
    <t>2,03 х 3,0</t>
  </si>
  <si>
    <t>2,43 х 2,5</t>
  </si>
  <si>
    <t>Высота х Ширина, м.</t>
  </si>
  <si>
    <t>Примечания:</t>
  </si>
  <si>
    <r>
      <t xml:space="preserve">Панель PROFI
</t>
    </r>
    <r>
      <rPr>
        <b/>
        <sz val="16"/>
        <color indexed="1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indexed="63"/>
        <rFont val="Arial"/>
        <family val="2"/>
        <charset val="204"/>
      </rPr>
      <t>оцинкованного 4,8 мм
с полимерным прокрытием 5,0 мм</t>
    </r>
  </si>
  <si>
    <r>
      <t xml:space="preserve">Панель MEDIUM
</t>
    </r>
    <r>
      <rPr>
        <b/>
        <sz val="16"/>
        <color indexed="1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indexed="63"/>
        <rFont val="Arial"/>
        <family val="2"/>
        <charset val="204"/>
      </rPr>
      <t>оцинкованного 3,8 мм
с полимерным прокрытием 4,0 мм</t>
    </r>
  </si>
  <si>
    <t>Панели BASTION 5/6, BASTION 6/8</t>
  </si>
  <si>
    <t>Панели MEDIUM, PROFI, EXPERT</t>
  </si>
  <si>
    <t>1,63 х 2,5</t>
  </si>
  <si>
    <t>1,83 х 2,5</t>
  </si>
  <si>
    <t>3,23 х 2,4</t>
  </si>
  <si>
    <t>3,43 х 2,4</t>
  </si>
  <si>
    <r>
      <t xml:space="preserve">Крепление скоба (саморез 5,5*32)
</t>
    </r>
    <r>
      <rPr>
        <sz val="16"/>
        <rFont val="Arial"/>
        <family val="2"/>
        <charset val="204"/>
      </rPr>
      <t>саморез оцинкованный, неокрашенный</t>
    </r>
  </si>
  <si>
    <t>№3 - поддерживаются на складе в полимерном покрытии: серый RAL 7040</t>
  </si>
  <si>
    <t>№4 - поддерживаются на складе в полимерном покрытии: коричневый RAL 8017</t>
  </si>
  <si>
    <t>№5 - поддерживаются на складе в полимерном покрытии: вишневый RAL 3005</t>
  </si>
  <si>
    <r>
      <t xml:space="preserve">Фланец приваренный оцинкованный с полимерным покрытием
</t>
    </r>
    <r>
      <rPr>
        <i/>
        <sz val="16"/>
        <rFont val="Arial"/>
        <family val="2"/>
        <charset val="204"/>
      </rPr>
      <t xml:space="preserve">Внимание! 
Возможно </t>
    </r>
    <r>
      <rPr>
        <i/>
        <u/>
        <sz val="16"/>
        <rFont val="Arial"/>
        <family val="2"/>
        <charset val="204"/>
      </rPr>
      <t>только</t>
    </r>
    <r>
      <rPr>
        <i/>
        <sz val="16"/>
        <rFont val="Arial"/>
        <family val="2"/>
        <charset val="204"/>
      </rPr>
      <t xml:space="preserve"> для столбов высотой </t>
    </r>
    <r>
      <rPr>
        <i/>
        <u/>
        <sz val="16"/>
        <rFont val="Arial"/>
        <family val="2"/>
        <charset val="204"/>
      </rPr>
      <t>до 3 метров</t>
    </r>
  </si>
  <si>
    <r>
      <t xml:space="preserve">Усиление фланца косынками
</t>
    </r>
    <r>
      <rPr>
        <i/>
        <sz val="16"/>
        <rFont val="Arial"/>
        <family val="2"/>
        <charset val="204"/>
      </rPr>
      <t xml:space="preserve">Внимание! Обязательно для столбов высотой </t>
    </r>
    <r>
      <rPr>
        <i/>
        <u/>
        <sz val="16"/>
        <rFont val="Arial"/>
        <family val="2"/>
        <charset val="204"/>
      </rPr>
      <t>более 3 метров</t>
    </r>
  </si>
  <si>
    <t>к столбу 62*55, 90*55 или 80*80</t>
  </si>
  <si>
    <t>к столбу 80*80 или 90*55</t>
  </si>
  <si>
    <t>Крепление к столбам ворот / калиток</t>
  </si>
  <si>
    <t>5. Скоба для профиля С</t>
  </si>
  <si>
    <t>Дополнительно возможно приобрести</t>
  </si>
  <si>
    <t>Расчет стоимости столбов с фланцами:</t>
  </si>
  <si>
    <t>стоимость столба + стоимость фланца + стоимость усиления фланца</t>
  </si>
  <si>
    <t>1,0 - 2,4 м</t>
  </si>
  <si>
    <t>2,4 - 3,0 м</t>
  </si>
  <si>
    <t>3,0 - 4,0 м</t>
  </si>
  <si>
    <t>сечение столба</t>
  </si>
  <si>
    <t>60х60х2,0 мм</t>
  </si>
  <si>
    <t>62х55х1,4 мм</t>
  </si>
  <si>
    <t>80х80х2,0 мм</t>
  </si>
  <si>
    <t>90х55х1,6 мм</t>
  </si>
  <si>
    <t>не применяется</t>
  </si>
  <si>
    <r>
      <t xml:space="preserve">фланец без усиления 
</t>
    </r>
    <r>
      <rPr>
        <sz val="14"/>
        <rFont val="Arial"/>
        <family val="2"/>
        <charset val="204"/>
      </rPr>
      <t>не применяется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1-2 ветровые районы</t>
    </r>
  </si>
  <si>
    <r>
      <t>Типы местности:
"</t>
    </r>
    <r>
      <rPr>
        <sz val="16"/>
        <rFont val="Arial"/>
        <family val="2"/>
        <charset val="204"/>
      </rPr>
      <t>А" - открытые побережья морей, озёр и водохранилищ, пустыни, степи, лесостепи, тундра
"B" - городские территории, лесные массивы и другие местности равномерно покрытые препятствиями высотой не более 10 метров
"С" - городские районы с застройкой зданиями высотой более 25 метров</t>
    </r>
  </si>
  <si>
    <t>Расчет проводился для ограждения шириной 2,5 метра при типе местности B</t>
  </si>
  <si>
    <t>для столбов высотой от 4,0 метров выполняется индивидуальный расчёт</t>
  </si>
  <si>
    <t>высота столба</t>
  </si>
  <si>
    <t>Применение фланцев для панельного ограждения с шириной пролёта 2,5 м:</t>
  </si>
  <si>
    <r>
      <rPr>
        <b/>
        <sz val="14"/>
        <rFont val="Arial"/>
        <family val="2"/>
        <charset val="204"/>
      </rPr>
      <t xml:space="preserve">фланец без усиления </t>
    </r>
    <r>
      <rPr>
        <sz val="14"/>
        <rFont val="Arial"/>
        <family val="2"/>
        <charset val="204"/>
      </rPr>
      <t xml:space="preserve">
1-7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</si>
  <si>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 ветровой район</t>
    </r>
  </si>
  <si>
    <r>
      <t xml:space="preserve">фланец без усиления 
</t>
    </r>
    <r>
      <rPr>
        <sz val="14"/>
        <rFont val="Arial"/>
        <family val="2"/>
        <charset val="204"/>
      </rPr>
      <t>1-3 ветровые районы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4-6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</si>
  <si>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2</t>
    </r>
    <r>
      <rPr>
        <sz val="14"/>
        <rFont val="Arial"/>
        <family val="2"/>
        <charset val="204"/>
      </rPr>
      <t>-4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</si>
  <si>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1-4 ветровые районы</t>
    </r>
    <r>
      <rPr>
        <b/>
        <sz val="14"/>
        <rFont val="Arial"/>
        <family val="2"/>
        <charset val="204"/>
      </rPr>
      <t xml:space="preserve">
фланец усиленный 
5</t>
    </r>
    <r>
      <rPr>
        <sz val="14"/>
        <rFont val="Arial"/>
        <family val="2"/>
        <charset val="204"/>
      </rPr>
      <t>-6 ветровые районы</t>
    </r>
  </si>
  <si>
    <r>
      <t xml:space="preserve">фланец без усиления 
</t>
    </r>
    <r>
      <rPr>
        <sz val="14"/>
        <rFont val="Arial"/>
        <family val="2"/>
        <charset val="204"/>
      </rPr>
      <t>1й ветровой район</t>
    </r>
    <r>
      <rPr>
        <b/>
        <sz val="14"/>
        <rFont val="Arial"/>
        <family val="2"/>
        <charset val="204"/>
      </rPr>
      <t xml:space="preserve">
фланец усиленный 
</t>
    </r>
    <r>
      <rPr>
        <sz val="14"/>
        <rFont val="Arial"/>
        <family val="2"/>
        <charset val="204"/>
      </rPr>
      <t>2-4 ветровые районы</t>
    </r>
  </si>
  <si>
    <t>60 * 40 * 1,2</t>
  </si>
  <si>
    <t>RAL:
3005
6005
8017</t>
  </si>
  <si>
    <t>1,03*2,5</t>
  </si>
  <si>
    <t>Дополнительные элементы для монтажа откатных ворот на Кирпичные столбы</t>
  </si>
  <si>
    <t>Кронштейн крепления нижнего и верхнего ловителей</t>
  </si>
  <si>
    <t>Кронштейн крепления поддерживающих роликов</t>
  </si>
  <si>
    <t xml:space="preserve">Кронштейн FLGU.400.0904 </t>
  </si>
  <si>
    <t xml:space="preserve">Кронштейн SGN.02.718 </t>
  </si>
  <si>
    <t>2 шт 
на один проём</t>
  </si>
  <si>
    <t>1 шт
на один проём</t>
  </si>
  <si>
    <t>0,5 / 2,5</t>
  </si>
  <si>
    <t>0,5 / 3,5</t>
  </si>
  <si>
    <t>Диаметр проволоки, мм</t>
  </si>
  <si>
    <t>Наконечник L Medium</t>
  </si>
  <si>
    <t>Наконечник V Medium</t>
  </si>
  <si>
    <r>
      <t>Крепление хомут 51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(комплектация: хомут 51 - 1 шт; крепление для рулонной сетки - 1 шт; болт М6х25 с круглой головкой - 1 шт; шайба А6 - 1 шт; гайка М6 - 1шт)</t>
    </r>
  </si>
  <si>
    <t>PE 0,4</t>
  </si>
  <si>
    <t>оцинкованное + с полимерным покрытием</t>
  </si>
  <si>
    <r>
      <t xml:space="preserve">При заказе откатных ворот Profi и Bastion необходимо указать сторону отката ворот: вправо или влево. Сторона откатывания определяется </t>
    </r>
    <r>
      <rPr>
        <b/>
        <u/>
        <sz val="16"/>
        <color indexed="10"/>
        <rFont val="Arial"/>
        <family val="2"/>
        <charset val="204"/>
      </rPr>
      <t>при взгляде со стороны улицы</t>
    </r>
    <r>
      <rPr>
        <b/>
        <sz val="16"/>
        <color indexed="10"/>
        <rFont val="Arial"/>
        <family val="2"/>
        <charset val="204"/>
      </rPr>
      <t>.</t>
    </r>
  </si>
  <si>
    <t>круглый</t>
  </si>
  <si>
    <t>прямоугольный</t>
  </si>
  <si>
    <t>Складской ассортимент Штакетника</t>
  </si>
  <si>
    <t>Golden Dub, Antique Dub</t>
  </si>
  <si>
    <t>фигурный</t>
  </si>
  <si>
    <t>прямой</t>
  </si>
  <si>
    <t>Antique Dub</t>
  </si>
  <si>
    <t>2,0 м</t>
  </si>
  <si>
    <r>
      <t xml:space="preserve">PE 
</t>
    </r>
    <r>
      <rPr>
        <sz val="16"/>
        <color indexed="8"/>
        <rFont val="Arial"/>
        <family val="2"/>
        <charset val="204"/>
      </rPr>
      <t>0,45</t>
    </r>
  </si>
  <si>
    <r>
      <t xml:space="preserve">PE dp 
</t>
    </r>
    <r>
      <rPr>
        <sz val="16"/>
        <color indexed="8"/>
        <rFont val="Arial"/>
        <family val="2"/>
        <charset val="204"/>
      </rPr>
      <t>0,45</t>
    </r>
  </si>
  <si>
    <r>
      <t xml:space="preserve">Print dp 
</t>
    </r>
    <r>
      <rPr>
        <sz val="16"/>
        <color indexed="8"/>
        <rFont val="Arial"/>
        <family val="2"/>
        <charset val="204"/>
      </rPr>
      <t>0,45</t>
    </r>
  </si>
  <si>
    <t>RAL 6005, 8017</t>
  </si>
  <si>
    <t>RAL 8017</t>
  </si>
  <si>
    <t>RAL 8004</t>
  </si>
  <si>
    <t>0,6 x 0,2 x 0,125</t>
  </si>
  <si>
    <t>1,74 х 3,1</t>
  </si>
  <si>
    <t>0,51 x 1,95</t>
  </si>
  <si>
    <t>Панель временного ограждения - 1 шт</t>
  </si>
  <si>
    <t>Столб временного ограждения 51 х 1,2 - 2 шт</t>
  </si>
  <si>
    <r>
      <t xml:space="preserve">Цена за 1 п.м. комплекта прямого не замкнутого участка </t>
    </r>
    <r>
      <rPr>
        <sz val="15"/>
        <rFont val="Arial"/>
        <family val="2"/>
        <charset val="204"/>
      </rPr>
      <t>(столб 62*55 под бетон+панель+крепеж L-кронштейн)</t>
    </r>
    <r>
      <rPr>
        <b/>
        <sz val="15"/>
        <rFont val="Arial"/>
        <family val="2"/>
        <charset val="204"/>
      </rPr>
      <t xml:space="preserve">, руб. </t>
    </r>
    <r>
      <rPr>
        <b/>
        <sz val="15"/>
        <color indexed="10"/>
        <rFont val="Arial"/>
        <family val="2"/>
        <charset val="204"/>
      </rPr>
      <t>Внимание! Расчет теоретический.</t>
    </r>
    <r>
      <rPr>
        <b/>
        <sz val="15"/>
        <rFont val="Arial"/>
        <family val="2"/>
        <charset val="204"/>
      </rPr>
      <t xml:space="preserve"> Продажа ведется по ЭЛЕМЕНТАМ и расчет по конкретному участку будет отличаться!</t>
    </r>
  </si>
  <si>
    <r>
      <t>Распашные ворота и калитки Grand Line</t>
    </r>
    <r>
      <rPr>
        <b/>
        <vertAlign val="superscript"/>
        <sz val="20"/>
        <color indexed="10"/>
        <rFont val="Arial Cyr"/>
        <charset val="204"/>
      </rPr>
      <t>®</t>
    </r>
  </si>
  <si>
    <t>Изображение</t>
  </si>
  <si>
    <r>
      <t>Панель Profi / Bastion</t>
    </r>
    <r>
      <rPr>
        <vertAlign val="superscript"/>
        <sz val="16"/>
        <rFont val="Arial"/>
        <family val="2"/>
        <charset val="204"/>
      </rPr>
      <t>1</t>
    </r>
  </si>
  <si>
    <t>Основной Комплект</t>
  </si>
  <si>
    <t>Вес,кг</t>
  </si>
  <si>
    <t>Привод электромеханический TOONA TO5016/Р - 2шт, 
Блок управления А60/А - 1шт, 
Приемник встраиваемый 4к SMXIS - 1шт, 
Пульт ДУ 2к Smilo SM2 - 2шт</t>
  </si>
  <si>
    <t>1,65*1,0</t>
  </si>
  <si>
    <t>2,00*1,0</t>
  </si>
  <si>
    <t xml:space="preserve"> 2,00*1,0</t>
  </si>
  <si>
    <t xml:space="preserve"> 2,40*1,0</t>
  </si>
  <si>
    <t>1,65*3,6</t>
  </si>
  <si>
    <t>2,00*3,6</t>
  </si>
  <si>
    <t>Цвет/покрытие</t>
  </si>
  <si>
    <t>2,40*3,6</t>
  </si>
  <si>
    <t xml:space="preserve">Проушины для навесного замка </t>
  </si>
  <si>
    <t>Проушины – 2 шт
Саморезы 5,5 х 19 – 8 шт</t>
  </si>
  <si>
    <t>зеленый RAL 6005
черный RAL 9005</t>
  </si>
  <si>
    <t>Карта Medium
(без ребер жесткости)</t>
  </si>
  <si>
    <t>Уголок - 2 шт
Саморезы 5,5х19 - 4 шт</t>
  </si>
  <si>
    <t>Комплект ворот и калитки 
Medium NoLock (без замка)</t>
  </si>
  <si>
    <t>NoLock</t>
  </si>
  <si>
    <t>Lock</t>
  </si>
  <si>
    <t xml:space="preserve">Карта Medium
(без ребер жесткости) </t>
  </si>
  <si>
    <t>Комплект ворот и калитки 
Medium Lock (с замком)</t>
  </si>
  <si>
    <t>Калитка 
Временного ограждения</t>
  </si>
  <si>
    <t>Ворота 
Временного ограждения</t>
  </si>
  <si>
    <t>Доступные на складе размеры и цвета ворот и калиток Bastion и Protect уточняйте у менеджера</t>
  </si>
  <si>
    <t>№ 1,2,3</t>
  </si>
  <si>
    <t>№1,2</t>
  </si>
  <si>
    <t>№ 1,2</t>
  </si>
  <si>
    <t>№ 2</t>
  </si>
  <si>
    <t>№ 1,2,3,4</t>
  </si>
  <si>
    <t>№ 1</t>
  </si>
  <si>
    <t>№ 2,3</t>
  </si>
  <si>
    <t xml:space="preserve">поддерживается на складе в полимерном покрытии: </t>
  </si>
  <si>
    <t>Ширина ворот</t>
  </si>
  <si>
    <t>5,0 - 9,0м</t>
  </si>
  <si>
    <t>Дополнительные комплектующие для автоматизации</t>
  </si>
  <si>
    <t>Кронштейн для 
датчика ДПМГ</t>
  </si>
  <si>
    <t>зеленый RAL 6005
серый RAL 7040
черный RAL 9005</t>
  </si>
  <si>
    <t>Ригель в сборе - 1 шт
Саморезы 5,5х19 - 6 шт</t>
  </si>
  <si>
    <t>1,09 (треуг)
1,28 (прям)</t>
  </si>
  <si>
    <r>
      <t xml:space="preserve">Длина, м
min / max
</t>
    </r>
    <r>
      <rPr>
        <sz val="16"/>
        <rFont val="Arial"/>
        <family val="2"/>
        <charset val="204"/>
      </rPr>
      <t>(кратно 
0,1 м)</t>
    </r>
  </si>
  <si>
    <t>Рулонная сетка</t>
  </si>
  <si>
    <t>2,10 - 2,20</t>
  </si>
  <si>
    <r>
      <t xml:space="preserve">Вес, кг/шт.
</t>
    </r>
    <r>
      <rPr>
        <b/>
        <i/>
        <sz val="16"/>
        <rFont val="Arial"/>
        <family val="2"/>
        <charset val="204"/>
      </rPr>
      <t>(примерно)</t>
    </r>
  </si>
  <si>
    <t>25 х 123 мм</t>
  </si>
  <si>
    <r>
      <t>Крепление хомут 60x40 мм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(укомплектовано антивандальными гайками М6)</t>
    </r>
  </si>
  <si>
    <t>в бухте 10 п.м., бухта в упакована в полипропилен рукав</t>
  </si>
  <si>
    <t>20 шт / поддон</t>
  </si>
  <si>
    <r>
      <t>СББ диаметр 500/3</t>
    </r>
    <r>
      <rPr>
        <sz val="16"/>
        <rFont val="Arial"/>
        <family val="2"/>
        <charset val="204"/>
      </rPr>
      <t xml:space="preserve"> (4 витка на п.м.)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</si>
  <si>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п.м.) Индивид Упак*</t>
    </r>
  </si>
  <si>
    <r>
      <t>СББ диаметр 500/5</t>
    </r>
    <r>
      <rPr>
        <sz val="16"/>
        <rFont val="Arial"/>
        <family val="2"/>
        <charset val="204"/>
      </rPr>
      <t xml:space="preserve"> (6,2 витка на п.м.)**</t>
    </r>
  </si>
  <si>
    <r>
      <t>СББ диаметр 600/3</t>
    </r>
    <r>
      <rPr>
        <sz val="16"/>
        <rFont val="Arial"/>
        <family val="2"/>
        <charset val="204"/>
      </rPr>
      <t xml:space="preserve"> (4 витка на п.м.)</t>
    </r>
  </si>
  <si>
    <r>
      <t>СББ диаметр 600/5</t>
    </r>
    <r>
      <rPr>
        <sz val="16"/>
        <rFont val="Arial"/>
        <family val="2"/>
        <charset val="204"/>
      </rPr>
      <t xml:space="preserve"> (6,2 витка на п.м.)</t>
    </r>
  </si>
  <si>
    <r>
      <t>СББ диаметр 900/5</t>
    </r>
    <r>
      <rPr>
        <sz val="16"/>
        <rFont val="Arial"/>
        <family val="2"/>
        <charset val="204"/>
      </rPr>
      <t xml:space="preserve"> (4,2 витка на п.м.)</t>
    </r>
  </si>
  <si>
    <r>
      <t>ПББ диаметр 500</t>
    </r>
    <r>
      <rPr>
        <sz val="16"/>
        <rFont val="Arial"/>
        <family val="2"/>
        <charset val="204"/>
      </rPr>
      <t xml:space="preserve"> (4,4 витка на п.м.)</t>
    </r>
  </si>
  <si>
    <r>
      <t>ПББ диаметр 600</t>
    </r>
    <r>
      <rPr>
        <sz val="16"/>
        <rFont val="Arial"/>
        <family val="2"/>
        <charset val="204"/>
      </rPr>
      <t xml:space="preserve"> (4,4 витка на п.м.)</t>
    </r>
  </si>
  <si>
    <r>
      <t>ПББ диаметр 900</t>
    </r>
    <r>
      <rPr>
        <sz val="16"/>
        <rFont val="Arial"/>
        <family val="2"/>
        <charset val="204"/>
      </rPr>
      <t xml:space="preserve"> (4,4 витка на п.м.)</t>
    </r>
  </si>
  <si>
    <t>При заказе Панелей из прутка 5,0 мм в цинке (=5,2 мм в полимерном покрытии) применяется коэффициент 1,08</t>
  </si>
  <si>
    <t>При заказе Панелей с ячейкой 100/150/200*60 к стоимости Панелей с ячейкой 100/150/200*55 применяется коэффициент 0,95</t>
  </si>
  <si>
    <t>При заказе Панелей с ячейкой 150*55 к стоимости Панелей с ячейкой 200*55 применяется коэффициент 1,10</t>
  </si>
  <si>
    <t>При заказе Панелей с ячейкой 100*55 к стоимости Панелей с ячейкой 200*55 применяется коэффициент 1,20</t>
  </si>
  <si>
    <t>При заказе Панелей шириной 3100 мм к стоимости Панелей 2500 мм применяется коэффициент 1,25</t>
  </si>
  <si>
    <t>При заказе Панелей шириной 3000 мм к стоимости Панелей 2500 мм применяется коэффициент 1,20</t>
  </si>
  <si>
    <t>Наконечник L приваренный к столбу 62х55 / 80x80</t>
  </si>
  <si>
    <t>Наконечник V приваренный к столбу 62х55 / 80x80</t>
  </si>
  <si>
    <t>№6 - поддерживаются на складе в полимерном покрытии: серый RAL 7024</t>
  </si>
  <si>
    <t>№7 - поддерживаются на складе в полимерном покрытии: коричневый RR 32</t>
  </si>
  <si>
    <t>№ 2,4,5,6,7</t>
  </si>
  <si>
    <t>87,2 х 90,9</t>
  </si>
  <si>
    <r>
      <rPr>
        <b/>
        <sz val="16"/>
        <color indexed="8"/>
        <rFont val="Arial"/>
        <family val="2"/>
        <charset val="204"/>
      </rPr>
      <t>Barrier</t>
    </r>
    <r>
      <rPr>
        <b/>
        <vertAlign val="superscript"/>
        <sz val="16"/>
        <color indexed="8"/>
        <rFont val="Arial"/>
        <family val="2"/>
        <charset val="204"/>
      </rPr>
      <t>2</t>
    </r>
    <r>
      <rPr>
        <b/>
        <sz val="16"/>
        <color indexed="8"/>
        <rFont val="Arial"/>
        <family val="2"/>
        <charset val="204"/>
      </rPr>
      <t>:</t>
    </r>
    <r>
      <rPr>
        <sz val="16"/>
        <color indexed="8"/>
        <rFont val="Arial"/>
        <family val="2"/>
        <charset val="204"/>
      </rPr>
      <t xml:space="preserve">
Панель PROFI или MEDIUM приваренные к трубе 40х20
Столб 62х55*1,5 - 1шт
Крепление две скобы + болт М6х100 с антивандальными гайками - 2 шт на столб</t>
    </r>
  </si>
  <si>
    <r>
      <rPr>
        <b/>
        <vertAlign val="superscript"/>
        <sz val="16"/>
        <rFont val="Arial"/>
        <family val="2"/>
        <charset val="204"/>
      </rPr>
      <t xml:space="preserve">3 </t>
    </r>
    <r>
      <rPr>
        <b/>
        <sz val="16"/>
        <rFont val="Arial"/>
        <family val="2"/>
        <charset val="204"/>
      </rPr>
      <t>Заказы на ограждение ГАБИОН</t>
    </r>
    <r>
      <rPr>
        <sz val="16"/>
        <rFont val="Arial"/>
        <family val="2"/>
        <charset val="204"/>
      </rPr>
      <t xml:space="preserve"> принимаются </t>
    </r>
    <r>
      <rPr>
        <b/>
        <sz val="16"/>
        <rFont val="Arial"/>
        <family val="2"/>
        <charset val="204"/>
      </rPr>
      <t>от 50 п.м.</t>
    </r>
  </si>
  <si>
    <r>
      <rPr>
        <b/>
        <vertAlign val="superscript"/>
        <sz val="16"/>
        <rFont val="Arial"/>
        <family val="2"/>
        <charset val="204"/>
      </rPr>
      <t>1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>Заказы на ограждение PROTECT</t>
    </r>
    <r>
      <rPr>
        <sz val="16"/>
        <rFont val="Arial"/>
        <family val="2"/>
        <charset val="204"/>
      </rPr>
      <t xml:space="preserve"> принимаются </t>
    </r>
    <r>
      <rPr>
        <b/>
        <sz val="16"/>
        <rFont val="Arial"/>
        <family val="2"/>
        <charset val="204"/>
      </rPr>
      <t>от 50 шт</t>
    </r>
  </si>
  <si>
    <r>
      <t xml:space="preserve">Панель EXPERT
</t>
    </r>
    <r>
      <rPr>
        <b/>
        <sz val="16"/>
        <color indexed="10"/>
        <rFont val="Arial"/>
        <family val="2"/>
        <charset val="204"/>
      </rPr>
      <t>Оцинкованная 
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
диаметр прутка  
</t>
    </r>
    <r>
      <rPr>
        <b/>
        <sz val="14"/>
        <color indexed="63"/>
        <rFont val="Arial"/>
        <family val="2"/>
        <charset val="204"/>
      </rPr>
      <t>оцинкованного 5,8 мм
с полимерным прокрытием 6,0 мм</t>
    </r>
  </si>
  <si>
    <r>
      <t xml:space="preserve">Панель BASTION 5/6
</t>
    </r>
    <r>
      <rPr>
        <b/>
        <sz val="16"/>
        <color indexed="1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 
диаметр оцинкованного прутка 
</t>
    </r>
    <r>
      <rPr>
        <b/>
        <sz val="14"/>
        <color indexed="63"/>
        <rFont val="Arial"/>
        <family val="2"/>
        <charset val="204"/>
      </rPr>
      <t>вертикального 4,8 мм 
горизонтального 5,8 мм</t>
    </r>
  </si>
  <si>
    <r>
      <t xml:space="preserve">Панель BASTION 6/8
</t>
    </r>
    <r>
      <rPr>
        <b/>
        <sz val="16"/>
        <color indexed="10"/>
        <rFont val="Arial"/>
        <family val="2"/>
        <charset val="204"/>
      </rPr>
      <t>Оцинкованная или 
Оцинкованная с Полимерным покрытием</t>
    </r>
    <r>
      <rPr>
        <b/>
        <sz val="16"/>
        <rFont val="Arial"/>
        <family val="2"/>
        <charset val="204"/>
      </rPr>
      <t xml:space="preserve">
</t>
    </r>
    <r>
      <rPr>
        <b/>
        <sz val="16"/>
        <color indexed="63"/>
        <rFont val="Arial"/>
        <family val="2"/>
        <charset val="204"/>
      </rPr>
      <t xml:space="preserve">ячейка основная 200х55 мм 
диаметр оцинкованного прутка
</t>
    </r>
    <r>
      <rPr>
        <b/>
        <sz val="14"/>
        <color indexed="63"/>
        <rFont val="Arial"/>
        <family val="2"/>
        <charset val="204"/>
      </rPr>
      <t>вертикального 5,8 мм 
горизонтального 8,0 мм</t>
    </r>
    <r>
      <rPr>
        <b/>
        <u/>
        <sz val="14"/>
        <color indexed="63"/>
        <rFont val="Arial"/>
        <family val="2"/>
        <charset val="204"/>
      </rPr>
      <t/>
    </r>
  </si>
  <si>
    <r>
      <rPr>
        <b/>
        <vertAlign val="superscript"/>
        <sz val="16"/>
        <rFont val="Arial"/>
        <family val="2"/>
        <charset val="204"/>
      </rPr>
      <t>2</t>
    </r>
    <r>
      <rPr>
        <vertAlign val="superscript"/>
        <sz val="16"/>
        <rFont val="Arial"/>
        <family val="2"/>
        <charset val="204"/>
      </rPr>
      <t xml:space="preserve"> </t>
    </r>
    <r>
      <rPr>
        <b/>
        <sz val="16"/>
        <rFont val="Arial"/>
        <family val="2"/>
        <charset val="204"/>
      </rPr>
      <t xml:space="preserve">Заказы на ограждения Barrier </t>
    </r>
    <r>
      <rPr>
        <sz val="16"/>
        <rFont val="Arial"/>
        <family val="2"/>
        <charset val="204"/>
      </rPr>
      <t>принимаются в количестве</t>
    </r>
    <r>
      <rPr>
        <b/>
        <sz val="16"/>
        <rFont val="Arial"/>
        <family val="2"/>
        <charset val="204"/>
      </rPr>
      <t xml:space="preserve"> от 300 шт</t>
    </r>
  </si>
  <si>
    <t>1,75 м</t>
  </si>
  <si>
    <t>№ 2,4</t>
  </si>
  <si>
    <r>
      <rPr>
        <b/>
        <sz val="14"/>
        <rFont val="Arial"/>
        <family val="2"/>
        <charset val="204"/>
      </rPr>
      <t xml:space="preserve">Ворота: </t>
    </r>
    <r>
      <rPr>
        <sz val="14"/>
        <rFont val="Arial"/>
        <family val="2"/>
        <charset val="204"/>
      </rPr>
      <t>2 створки, 2 столба, регулируемые петли (угол открывания 180</t>
    </r>
    <r>
      <rPr>
        <sz val="14"/>
        <rFont val="Open Sans"/>
        <family val="2"/>
        <charset val="204"/>
      </rPr>
      <t xml:space="preserve">°), </t>
    </r>
    <r>
      <rPr>
        <sz val="14"/>
        <rFont val="Arial"/>
        <family val="2"/>
        <charset val="204"/>
      </rPr>
      <t>замок Locinox, ответная планка, 2 ригеля Locinox</t>
    </r>
    <r>
      <rPr>
        <b/>
        <sz val="14"/>
        <rFont val="Arial"/>
        <family val="2"/>
        <charset val="204"/>
      </rPr>
      <t xml:space="preserve">
Калитка: </t>
    </r>
    <r>
      <rPr>
        <sz val="14"/>
        <rFont val="Arial"/>
        <family val="2"/>
        <charset val="204"/>
      </rPr>
      <t>1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створка, 2 столба, регулируемые петли (угол открывания 180</t>
    </r>
    <r>
      <rPr>
        <sz val="14"/>
        <rFont val="Open Sans"/>
        <family val="2"/>
        <charset val="204"/>
      </rPr>
      <t xml:space="preserve">°), </t>
    </r>
    <r>
      <rPr>
        <sz val="14"/>
        <rFont val="Arial"/>
        <family val="2"/>
        <charset val="204"/>
      </rPr>
      <t>ответная планка, замок Locinox</t>
    </r>
  </si>
  <si>
    <r>
      <rPr>
        <b/>
        <sz val="14"/>
        <rFont val="Arial"/>
        <family val="2"/>
        <charset val="204"/>
      </rPr>
      <t xml:space="preserve">Ворота: </t>
    </r>
    <r>
      <rPr>
        <sz val="14"/>
        <rFont val="Arial"/>
        <family val="2"/>
        <charset val="204"/>
      </rPr>
      <t xml:space="preserve">2 створки, 2 опорных столба, петли  Locinox GAM12, угол открывания 130°, притворная планка, ригель, замок Locinox FORTYLOCK, ответная планка
</t>
    </r>
    <r>
      <rPr>
        <b/>
        <sz val="14"/>
        <rFont val="Arial"/>
        <family val="2"/>
        <charset val="204"/>
      </rPr>
      <t xml:space="preserve">Калитка: </t>
    </r>
    <r>
      <rPr>
        <sz val="14"/>
        <rFont val="Arial"/>
        <family val="2"/>
        <charset val="204"/>
      </rPr>
      <t>1</t>
    </r>
    <r>
      <rPr>
        <b/>
        <sz val="14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створка, 2 опорных столба, петли  Locinox GAM12, притворная планка, угол открывания 130°, замок Locinox FORTYLOCK, ответная планка</t>
    </r>
  </si>
  <si>
    <t>на складе</t>
  </si>
  <si>
    <t xml:space="preserve">№2 - поддерживаются на складе в полимерном покрытии: цвет зеленый RAL 6005 </t>
  </si>
  <si>
    <t xml:space="preserve">№1 - поддерживаются на складе в цинке   </t>
  </si>
  <si>
    <t>2,03 * 2,5</t>
  </si>
  <si>
    <t>1,73 * 2,5</t>
  </si>
  <si>
    <t>1,53 * 2,5</t>
  </si>
  <si>
    <t>Примечание:</t>
  </si>
  <si>
    <t>№4 - поддерживаются на складе в полимерном покрытии: серый RAL 8017</t>
  </si>
  <si>
    <r>
      <t xml:space="preserve">60 * 40 * 1,4
</t>
    </r>
    <r>
      <rPr>
        <sz val="16"/>
        <rFont val="Arial"/>
        <family val="2"/>
        <charset val="204"/>
      </rPr>
      <t>(втулки М6)</t>
    </r>
  </si>
  <si>
    <t xml:space="preserve">Столб оцинкованный с полимерным покрытием с заглушкой                                                                                                                                                                                                            </t>
  </si>
  <si>
    <t>примечания:
№2 - поддерживается на складе в цвете RAL 6005
№3 - поддерживается на складе в цвете RAL 7040
№4 - поддерживается на складе в цвете RAL 8017
№5 - поддерживается на складе в цвете RAL 3005
№6 - поддерживается на складе в цвете RAL 7024
№7 - поддерживается на складе в цвете RR 32
№8 - поддерживается на складе в цвете RAL 9005</t>
  </si>
  <si>
    <t>62*55*2000</t>
  </si>
  <si>
    <t>62*55*2500</t>
  </si>
  <si>
    <t>столб 62х55 - 50
столб 80х80, 90х55 - 40</t>
  </si>
  <si>
    <t>зеленый</t>
  </si>
  <si>
    <r>
      <rPr>
        <b/>
        <sz val="14"/>
        <rFont val="Arial Cyr"/>
        <charset val="204"/>
      </rPr>
      <t>Ворота:</t>
    </r>
    <r>
      <rPr>
        <sz val="14"/>
        <rFont val="Arial Cyr"/>
        <charset val="204"/>
      </rPr>
      <t xml:space="preserve"> 2 створки, 2 столба для петель, 2 петли Locinox GAM12-150, 2 опорных ролика, 2 проушины для навесного замка
</t>
    </r>
    <r>
      <rPr>
        <b/>
        <sz val="14"/>
        <rFont val="Arial Cyr"/>
        <charset val="204"/>
      </rPr>
      <t>Калитка:</t>
    </r>
    <r>
      <rPr>
        <sz val="14"/>
        <rFont val="Arial Cyr"/>
        <charset val="204"/>
      </rPr>
      <t xml:space="preserve"> 1 створка, 1 столб для петли, 1 петля Locinox GAM12-150, 2 проушины для навесного замка</t>
    </r>
  </si>
  <si>
    <t>* - СББ диаметр 500/5 (6,2 витка на п.м.) Индивид Упак - для заказов до 20 бухт, отгрузка со склада
**- СББ диаметр 500/5 (6,2 витка на п.м.) - для заказов более 20 бух, поставляется под заказ</t>
  </si>
  <si>
    <r>
      <t>Lock</t>
    </r>
    <r>
      <rPr>
        <sz val="16"/>
        <rFont val="Arial"/>
        <family val="2"/>
        <charset val="204"/>
      </rPr>
      <t xml:space="preserve"> </t>
    </r>
    <r>
      <rPr>
        <sz val="14"/>
        <rFont val="Arial"/>
        <family val="2"/>
        <charset val="204"/>
      </rPr>
      <t>(рамка из профиля 60х40)</t>
    </r>
  </si>
  <si>
    <t>Столб оцинкованный с полимерным покрытием 
с отверстиями или резьбовыми втулками 
в профиле 62*55, 90*55 и 80*80 и заглушкой</t>
  </si>
  <si>
    <r>
      <t>Штакетник</t>
    </r>
    <r>
      <rPr>
        <b/>
        <vertAlign val="superscript"/>
        <sz val="16"/>
        <rFont val="Arial"/>
        <family val="2"/>
        <charset val="204"/>
      </rPr>
      <t>4</t>
    </r>
    <r>
      <rPr>
        <b/>
        <sz val="16"/>
        <rFont val="Arial"/>
        <family val="2"/>
        <charset val="204"/>
      </rPr>
      <t xml:space="preserve"> 
круглый и 
прямоугольный</t>
    </r>
  </si>
  <si>
    <r>
      <rPr>
        <sz val="16"/>
        <rFont val="Arial"/>
        <family val="2"/>
        <charset val="204"/>
      </rPr>
      <t xml:space="preserve">Сетка сварная 
</t>
    </r>
    <r>
      <rPr>
        <b/>
        <sz val="16"/>
        <rFont val="Arial"/>
        <family val="2"/>
        <charset val="204"/>
      </rPr>
      <t xml:space="preserve">MRT Jarditor Mesh-Brico </t>
    </r>
    <r>
      <rPr>
        <b/>
        <sz val="8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Сетка сварная 
</t>
    </r>
    <r>
      <rPr>
        <b/>
        <sz val="16"/>
        <rFont val="Arial"/>
        <family val="2"/>
        <charset val="204"/>
      </rPr>
      <t xml:space="preserve">Europlast </t>
    </r>
  </si>
  <si>
    <t>Рулонов на поддоне</t>
  </si>
  <si>
    <t>16 шт</t>
  </si>
  <si>
    <r>
      <rPr>
        <b/>
        <vertAlign val="superscript"/>
        <sz val="16"/>
        <rFont val="Arial"/>
        <family val="2"/>
        <charset val="204"/>
      </rPr>
      <t xml:space="preserve">4 </t>
    </r>
    <r>
      <rPr>
        <b/>
        <sz val="16"/>
        <rFont val="Arial"/>
        <family val="2"/>
        <charset val="204"/>
      </rPr>
      <t>Штакетник производится в длинах кратно 0,01 м</t>
    </r>
  </si>
  <si>
    <r>
      <t xml:space="preserve">Свая забивная 
</t>
    </r>
    <r>
      <rPr>
        <sz val="16"/>
        <rFont val="Arial"/>
        <family val="2"/>
        <charset val="204"/>
      </rPr>
      <t xml:space="preserve">80x80 (свая) х 210 (в фланца) х 4 (толщ.стали) мм
</t>
    </r>
    <r>
      <rPr>
        <i/>
        <sz val="16"/>
        <rFont val="Arial"/>
        <family val="2"/>
        <charset val="204"/>
      </rPr>
      <t>только для столбов с треугольным фланцем</t>
    </r>
  </si>
  <si>
    <t>RAL 1014, 1021, 3005, 3020, 5005, 6005, 7040, 8017, 9005, 9016</t>
  </si>
  <si>
    <r>
      <t>Velur</t>
    </r>
    <r>
      <rPr>
        <vertAlign val="superscript"/>
        <sz val="16"/>
        <rFont val="Arial"/>
        <family val="2"/>
        <charset val="204"/>
      </rPr>
      <t>®</t>
    </r>
    <r>
      <rPr>
        <sz val="16"/>
        <rFont val="Arial"/>
        <family val="2"/>
        <charset val="204"/>
      </rPr>
      <t>20</t>
    </r>
    <r>
      <rPr>
        <b/>
        <sz val="16"/>
        <rFont val="Arial"/>
        <family val="2"/>
        <charset val="204"/>
      </rPr>
      <t xml:space="preserve"> NEW</t>
    </r>
  </si>
  <si>
    <t>RAL 7024, RAL 8017, RR 32</t>
  </si>
  <si>
    <t>RR 32, 
RAL 3005, 5005, 6005, 8017</t>
  </si>
  <si>
    <t>3,0 - 4,5м</t>
  </si>
  <si>
    <r>
      <t>Засов в сборе с ответной скобой</t>
    </r>
    <r>
      <rPr>
        <sz val="16"/>
        <color indexed="63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>Саморезы 5,5х19 – 8 шт</t>
    </r>
  </si>
  <si>
    <t>Засов для калиток и ворот Profi</t>
  </si>
  <si>
    <t>Длина ворот 6 метров и более
Цена, руб.</t>
  </si>
  <si>
    <t>Лампа светодиодная постоянного тока ELDC</t>
  </si>
  <si>
    <r>
      <rPr>
        <b/>
        <sz val="16"/>
        <color indexed="8"/>
        <rFont val="Arial"/>
        <family val="2"/>
        <charset val="204"/>
      </rPr>
      <t>Grass:</t>
    </r>
    <r>
      <rPr>
        <sz val="16"/>
        <color indexed="8"/>
        <rFont val="Arial"/>
        <family val="2"/>
        <charset val="204"/>
      </rPr>
      <t xml:space="preserve">
</t>
    </r>
    <r>
      <rPr>
        <sz val="16"/>
        <color indexed="8"/>
        <rFont val="Arial"/>
        <family val="2"/>
        <charset val="204"/>
      </rPr>
      <t>Стойка 84х48 -1шт
Направляющая 60х20 - 1шт
Крышка универсальная - 1шт
Панель PROFI или MEDIUM - 1шт
Крепление две скобы+болт М6х40 - 2шт на 1 пару стоек
Заклепки, окрашенные в цвет ограждения</t>
    </r>
  </si>
  <si>
    <r>
      <t>Ограждение Protect</t>
    </r>
    <r>
      <rPr>
        <b/>
        <vertAlign val="superscript"/>
        <sz val="16"/>
        <rFont val="Arial"/>
        <family val="2"/>
        <charset val="204"/>
      </rPr>
      <t>1</t>
    </r>
  </si>
  <si>
    <t>Вес панели с покрытием, кг</t>
  </si>
  <si>
    <t>полимер 
RAL 3005, 
RAL 6005, 
RAL 7024, 
RAL 8017, 
RR 32</t>
  </si>
  <si>
    <t>цена 1 кг</t>
  </si>
  <si>
    <r>
      <t xml:space="preserve">Комплект на 2,5 метра прямого не замкнутого участка ограждения </t>
    </r>
    <r>
      <rPr>
        <b/>
        <u/>
        <sz val="16"/>
        <rFont val="Arial"/>
        <family val="2"/>
        <charset val="204"/>
      </rPr>
      <t>под бетонирование</t>
    </r>
    <r>
      <rPr>
        <b/>
        <sz val="16"/>
        <rFont val="Arial"/>
        <family val="2"/>
        <charset val="204"/>
      </rPr>
      <t xml:space="preserve"> 
без учета финишных столбов и калиток с воротами Модульных ограждений Grand Line</t>
    </r>
    <r>
      <rPr>
        <b/>
        <vertAlign val="superscript"/>
        <sz val="16"/>
        <rFont val="Arial"/>
        <family val="2"/>
        <charset val="204"/>
      </rPr>
      <t>®</t>
    </r>
    <r>
      <rPr>
        <b/>
        <sz val="16"/>
        <rFont val="Arial"/>
        <family val="2"/>
        <charset val="204"/>
      </rPr>
      <t xml:space="preserve"> </t>
    </r>
  </si>
  <si>
    <t>столбы 60х40</t>
  </si>
  <si>
    <t>панели, столбы D51, укосины, крепления</t>
  </si>
  <si>
    <t>рулонная сетка</t>
  </si>
  <si>
    <t>Сваи забивные, Винтопоры</t>
  </si>
  <si>
    <t>СББ, ПББ, струна, проволка вязальная</t>
  </si>
  <si>
    <t>Все позиции, кроме свай, опор, сбб, пбб, строуны, проволки вязальной</t>
  </si>
  <si>
    <t>Автоматика и комплектующие</t>
  </si>
  <si>
    <t>Укосина временного ограждения</t>
  </si>
  <si>
    <t>1,05 х 0,67 х 0,051</t>
  </si>
  <si>
    <r>
      <rPr>
        <b/>
        <sz val="16"/>
        <color indexed="60"/>
        <rFont val="Arial"/>
        <family val="2"/>
        <charset val="204"/>
      </rPr>
      <t>Внимание!</t>
    </r>
    <r>
      <rPr>
        <b/>
        <sz val="16"/>
        <color indexed="8"/>
        <rFont val="Arial"/>
        <family val="2"/>
        <charset val="204"/>
      </rPr>
      <t xml:space="preserve">
Использование панелей Light возможно только в 1 - 3м снеговых районах РФ. Использование в районах с более высокой снеговой нагрузкой может привести к деформации панелей - провисание. </t>
    </r>
  </si>
  <si>
    <t>Все цены на металлический штакетник указаны за 1 пог.метр</t>
  </si>
  <si>
    <t xml:space="preserve">Возможно изготовление Круглого и Прямоугольного штакетниках в других цветах и покрытиях при заказе от 1000 м.п. </t>
  </si>
  <si>
    <r>
      <t xml:space="preserve">Винтовая опора с фланцем
</t>
    </r>
    <r>
      <rPr>
        <sz val="16"/>
        <rFont val="Arial"/>
        <family val="2"/>
        <charset val="204"/>
      </rPr>
      <t xml:space="preserve">76 (d опоры) х 210 (d фланца) х 2,5/3,0 (толщ. стали) мм
</t>
    </r>
    <r>
      <rPr>
        <i/>
        <sz val="16"/>
        <rFont val="Arial"/>
        <family val="2"/>
        <charset val="204"/>
      </rPr>
      <t>только для столбов с треугольным фланцем</t>
    </r>
  </si>
  <si>
    <t>толщ. стали - 3,0 мм</t>
  </si>
  <si>
    <t>1. Привод Nice (Италия) RD400 (для ворот до 5,5 м включительно) или RB600 (для ворот 6 м и более)
2. Встроенный блок управления
3. Встроенный радиоприемник</t>
  </si>
  <si>
    <t>Рамки ворот из прямоугольной трубы 60х40 мм</t>
  </si>
  <si>
    <t>Рамка калитки из прямоугольной трубы 60х40 мм</t>
  </si>
  <si>
    <t>Откатные ворота без рамок - для установки на кирпичные или другие готовые столбы</t>
  </si>
  <si>
    <t>Эконом</t>
  </si>
  <si>
    <r>
      <rPr>
        <sz val="16"/>
        <rFont val="Arial"/>
        <family val="2"/>
        <charset val="204"/>
      </rPr>
      <t>Эконом</t>
    </r>
    <r>
      <rPr>
        <b/>
        <sz val="16"/>
        <color indexed="10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(без заполнения)
</t>
    </r>
    <r>
      <rPr>
        <sz val="14"/>
        <color indexed="63"/>
        <rFont val="Arial"/>
        <family val="2"/>
        <charset val="204"/>
      </rPr>
      <t>необходимая высота заполнения - 1,75 м</t>
    </r>
  </si>
  <si>
    <r>
      <t xml:space="preserve">1. Рама ворот составная с заполнением (кроме ворот Эконом) для удобства транспортировки
2. 2 опорных столба П-образных 60*60 или 80*80 в зависимости от веса ворот
3. Роликовая система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анкерные болты
</t>
    </r>
    <r>
      <rPr>
        <sz val="16"/>
        <color indexed="10"/>
        <rFont val="Arial"/>
        <family val="2"/>
        <charset val="204"/>
      </rPr>
      <t>В комплект ворот Эконом заполнение не входит. Заполнение приобретается отдельно. Высота заполнения - 1,75 м</t>
    </r>
  </si>
  <si>
    <t>1. Рама ворот составная с заполнением (кроме ворот Эконом) для удобства транспортировки
2. Кронштейн крепления нижнего и верхнего ловителей - 2шт, Кронштейн крепления поддерживающих роликов - 1 шт
3. Роликовая система (Alutech для откатных ворот), в которую входят опоры роликовые 2шт, шина направляющая, ролик опорный, улавливатель нижний, улавливатель верхний, шина с поддерживающими роликами, подставка для роликовых опор 2шт, заглушка балки торцевая, анкерные болты</t>
  </si>
  <si>
    <t>4. Пластина закладная для профиля С</t>
  </si>
  <si>
    <t>3. Болт с полукруглой головкой</t>
  </si>
  <si>
    <t>2. Профиль С</t>
  </si>
  <si>
    <t>1. Рейка оцинкованная зубчатая ROA8</t>
  </si>
  <si>
    <r>
      <t xml:space="preserve">Возможно заказать любые откатыные ворота (Profi, Bastion, Protect) в комплекте для установки на кирпичные / готовые столбы. 
</t>
    </r>
    <r>
      <rPr>
        <b/>
        <sz val="16"/>
        <rFont val="Arial"/>
        <family val="2"/>
        <charset val="204"/>
      </rPr>
      <t>Максимальная ширина ворот - 5,5 метра включительно. Для расчета из стоимости откатных ворот с рамками (верхняя таблица) необходимо вычесть 8 000 руб</t>
    </r>
  </si>
  <si>
    <t>4. 2 пульта Flo2R-S
5. Зубчатая рейка оц. Alutech с креплением (Рейка оцинкованная зубчатая ROA8, болт с полукруглой головкой, профиль С, пластина закладная для профиля С, скоба для профиля С)</t>
  </si>
  <si>
    <t>Длина ворот до 5,5 м включит
Цена, руб.</t>
  </si>
  <si>
    <r>
      <rPr>
        <b/>
        <sz val="16"/>
        <color indexed="10"/>
        <rFont val="Arial"/>
        <family val="2"/>
        <charset val="204"/>
      </rPr>
      <t>Отк</t>
    </r>
    <r>
      <rPr>
        <b/>
        <sz val="16"/>
        <color indexed="10"/>
        <rFont val="Arial"/>
        <family val="2"/>
        <charset val="204"/>
      </rPr>
      <t>атные ворота Profi воз</t>
    </r>
    <r>
      <rPr>
        <b/>
        <sz val="16"/>
        <rFont val="Arial"/>
        <family val="2"/>
        <charset val="204"/>
      </rPr>
      <t xml:space="preserve">можно заказать в исполнении </t>
    </r>
    <r>
      <rPr>
        <b/>
        <sz val="16"/>
        <color indexed="10"/>
        <rFont val="Arial"/>
        <family val="2"/>
        <charset val="204"/>
      </rPr>
      <t>с механическим замком</t>
    </r>
    <r>
      <rPr>
        <b/>
        <sz val="16"/>
        <rFont val="Arial"/>
        <family val="2"/>
        <charset val="204"/>
      </rPr>
      <t>. 
Необходимо указать при размещении заказа на производство, к стоимости ворот добавится стоимость замка</t>
    </r>
  </si>
  <si>
    <r>
      <t xml:space="preserve">Отдельно приобретать кронштейны для кирпичных столбов </t>
    </r>
    <r>
      <rPr>
        <u/>
        <sz val="16"/>
        <color indexed="10"/>
        <rFont val="Arial"/>
        <family val="2"/>
        <charset val="204"/>
      </rPr>
      <t>не</t>
    </r>
    <r>
      <rPr>
        <sz val="16"/>
        <color indexed="10"/>
        <rFont val="Arial"/>
        <family val="2"/>
        <charset val="204"/>
      </rPr>
      <t xml:space="preserve"> нужно (входит в п.2 комплекта)</t>
    </r>
  </si>
  <si>
    <t>Клипсатор, штрих-корретор</t>
  </si>
  <si>
    <t>Ворота Profi, Bastion, Protect</t>
  </si>
  <si>
    <t>Замок Locinox</t>
  </si>
  <si>
    <t>Ворота и калитки Profi, Bation, Medium</t>
  </si>
  <si>
    <t>Antique Wood Eco, Golden Wood Eco</t>
  </si>
  <si>
    <r>
      <t xml:space="preserve">Комплект для автоматизации распашных ворот </t>
    </r>
    <r>
      <rPr>
        <b/>
        <u/>
        <sz val="16"/>
        <rFont val="Arial"/>
        <family val="2"/>
        <charset val="204"/>
      </rPr>
      <t>(только Profi, Bastion)</t>
    </r>
  </si>
  <si>
    <t>При дозаказе и новом заказе Штакетника в таком же покрытии и цвете, что и ранее, возможна разнооттеночность</t>
  </si>
  <si>
    <t>* - стандартные цвета по RAL: 3005, 6005, 7024, 8017, RR32</t>
  </si>
  <si>
    <r>
      <t xml:space="preserve">Секция временного ограждения
</t>
    </r>
    <r>
      <rPr>
        <b/>
        <sz val="16"/>
        <color indexed="10"/>
        <rFont val="Arial"/>
        <family val="2"/>
        <charset val="204"/>
      </rPr>
      <t xml:space="preserve">EURO*
</t>
    </r>
    <r>
      <rPr>
        <i/>
        <sz val="16"/>
        <rFont val="Arial"/>
        <family val="2"/>
        <charset val="204"/>
      </rPr>
      <t>в рамке</t>
    </r>
  </si>
  <si>
    <r>
      <t xml:space="preserve">Секция временного ограждения
</t>
    </r>
    <r>
      <rPr>
        <b/>
        <sz val="16"/>
        <color indexed="10"/>
        <rFont val="Arial"/>
        <family val="2"/>
        <charset val="204"/>
      </rPr>
      <t xml:space="preserve">Practic*
</t>
    </r>
    <r>
      <rPr>
        <i/>
        <sz val="16"/>
        <rFont val="Arial"/>
        <family val="2"/>
        <charset val="204"/>
      </rPr>
      <t xml:space="preserve">без рамки </t>
    </r>
  </si>
  <si>
    <t>Бетонное основание*</t>
  </si>
  <si>
    <t>Крепление временного ограждения*</t>
  </si>
  <si>
    <t>Наконечник прямой 500 мм</t>
  </si>
  <si>
    <t>Наконечник прямой 900 мм</t>
  </si>
  <si>
    <t>1,1/2,5</t>
  </si>
  <si>
    <t>Панель длиной 2430 мм из труб 40х20 приваренных к направляющим 60х20  - 1 шт
Столб 62x55 - 1 шт
L-кронштейн - 2 шт
Саморез 5,5х19 мм - 20 шт</t>
  </si>
  <si>
    <t>Внимание! Продажа панельных ограждений на сумму свыше 100 тыс рублей ведется комплектно. Отдельно панели, столбы, крепления и т.д. не продаются.</t>
  </si>
  <si>
    <r>
      <rPr>
        <b/>
        <sz val="16"/>
        <rFont val="Arial"/>
        <family val="2"/>
        <charset val="204"/>
      </rPr>
      <t>Металлический штакетник Круглый и Прямоугольный</t>
    </r>
    <r>
      <rPr>
        <sz val="16"/>
        <rFont val="Arial"/>
        <family val="2"/>
        <charset val="204"/>
      </rPr>
      <t xml:space="preserve"> изготавливается в количестве от 10 шт. одного вида и покрытия, в указанных в таблице покрытиях и цветах</t>
    </r>
  </si>
  <si>
    <t>Внимание! Продажа панельных ограждений ведется комплектно. Отдельно крепления, столбы или панели не продаются.</t>
  </si>
  <si>
    <r>
      <t xml:space="preserve">Заказные позиции </t>
    </r>
    <r>
      <rPr>
        <sz val="16"/>
        <rFont val="Arial"/>
        <family val="2"/>
        <charset val="204"/>
      </rPr>
      <t>размещаются в производстве при общем весе от 20 тонн (20 тонн / вес требуемых столбов = минимальное для заказа количество столбов)</t>
    </r>
  </si>
  <si>
    <t>№1 - поддерживаются на складе в цинке</t>
  </si>
  <si>
    <t>№2 - поддерживаются на складе в полимерном покрытии: цвет зеленый RAL 6005</t>
  </si>
  <si>
    <t>№3 - поддерживаются на складе в полимерном покрытии: цвет коричневый RAL 8017</t>
  </si>
  <si>
    <t>№4 - поддерживаются на складе в полимерном покрытии: цвет серый RAL 7040</t>
  </si>
  <si>
    <r>
      <rPr>
        <b/>
        <sz val="16"/>
        <color indexed="8"/>
        <rFont val="Arial"/>
        <family val="2"/>
        <charset val="204"/>
      </rPr>
      <t>Производство панелей LIGHT</t>
    </r>
    <r>
      <rPr>
        <sz val="16"/>
        <color indexed="8"/>
        <rFont val="Arial"/>
        <family val="2"/>
        <charset val="204"/>
      </rPr>
      <t xml:space="preserve"> в нескладских типоразмерах - принимаются от 1500 шт. </t>
    </r>
  </si>
  <si>
    <t>96 / 120</t>
  </si>
  <si>
    <r>
      <t xml:space="preserve">Крепление 2 скобы Bastion - винт М6х30
</t>
    </r>
    <r>
      <rPr>
        <sz val="12"/>
        <rFont val="Arial"/>
        <family val="2"/>
        <charset val="204"/>
      </rPr>
      <t>(укомплектован шайбой и антивандальной гайкой М6)</t>
    </r>
  </si>
  <si>
    <r>
      <t xml:space="preserve">Крепление скоба - винт 
</t>
    </r>
    <r>
      <rPr>
        <sz val="12"/>
        <rFont val="Arial"/>
        <family val="2"/>
        <charset val="204"/>
      </rPr>
      <t>(винт М6*30)</t>
    </r>
  </si>
  <si>
    <r>
      <t xml:space="preserve">Крепление скоба - болт
</t>
    </r>
    <r>
      <rPr>
        <sz val="12"/>
        <rFont val="Arial"/>
        <family val="2"/>
        <charset val="204"/>
      </rPr>
      <t>(болт М6*25/85/100/110 + гайка антивандальная М6)</t>
    </r>
  </si>
  <si>
    <r>
      <t xml:space="preserve">Крепление хомут 62*55 для наконечника 
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</si>
  <si>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хомут, Крепление хомут крайний 
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</si>
  <si>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скоба Bastion 6/8
</t>
    </r>
    <r>
      <rPr>
        <sz val="12"/>
        <rFont val="Arial"/>
        <family val="2"/>
        <charset val="204"/>
      </rPr>
      <t>(болт М6*100/120/130 + гайка антивандальная М6)</t>
    </r>
  </si>
  <si>
    <r>
      <t xml:space="preserve">Крепление 2 скобы - болт М6х40
</t>
    </r>
    <r>
      <rPr>
        <sz val="12"/>
        <rFont val="Arial"/>
        <family val="2"/>
        <charset val="204"/>
      </rPr>
      <t>(укомплектован шайбой и антивандальной гайкой М6)</t>
    </r>
  </si>
  <si>
    <t>Пульт ду с динамическим кодом Flo2R-S</t>
  </si>
  <si>
    <t>Переключатель замковый EKS</t>
  </si>
  <si>
    <t>Фотоэлементы Slim EPS 
(для ворот 3,5 - 5,5 метра)</t>
  </si>
  <si>
    <t>Фотоэлементы Slim BlueBus EPSB 
(для ворот 6,0-9,0 метра)</t>
  </si>
  <si>
    <t>Пульт ДУ 2к с динамическим кодом FLO2R-S</t>
  </si>
  <si>
    <t>Лампа светодиодная постоянного тока ELDC (для ворот 3,5 - 4,5 метров)</t>
  </si>
  <si>
    <t>Лампа светодиодная переменного тока ELAC (для ворот 5,0 - 9,0 метров)</t>
  </si>
  <si>
    <t>Фотоэлементы Slim EPS</t>
  </si>
  <si>
    <t>Гайка антивандальная М6</t>
  </si>
  <si>
    <t>нерж</t>
  </si>
  <si>
    <r>
      <t xml:space="preserve">Болт М6*85/100 + шайба + гайка антивандальная 
</t>
    </r>
    <r>
      <rPr>
        <sz val="16"/>
        <rFont val="Arial"/>
        <family val="2"/>
        <charset val="204"/>
      </rPr>
      <t>для крепления наконечника универсального к столбу</t>
    </r>
  </si>
  <si>
    <t>RAL 3005, 6005, 7024, 8017</t>
  </si>
  <si>
    <r>
      <t>Кронштейн для уличного освещения</t>
    </r>
    <r>
      <rPr>
        <b/>
        <sz val="16"/>
        <color indexed="10"/>
        <rFont val="Arial"/>
        <family val="2"/>
        <charset val="204"/>
      </rPr>
      <t xml:space="preserve"> к столбу 80х80</t>
    </r>
  </si>
  <si>
    <t>Рекомендованная розничная цена, руб/шт</t>
  </si>
  <si>
    <t>Панель Эстет</t>
  </si>
  <si>
    <t>Труба 40*20*2500 мм - 2 шт.   
Cтолб 62*55*2500 (3000) мм  - 1 шт. 
Х-кронштейн - 2 шт.
(заполнение в комплект не входит)</t>
  </si>
  <si>
    <t>2,5 м</t>
  </si>
  <si>
    <t>3,0 м</t>
  </si>
  <si>
    <t>Эстет*</t>
  </si>
  <si>
    <t>Эстет Плюс*</t>
  </si>
  <si>
    <t>Ворота Эконом, Эстет, Эстет Плюс</t>
  </si>
  <si>
    <t>Калитка Эстет</t>
  </si>
  <si>
    <t>Ворота Эстет</t>
  </si>
  <si>
    <t xml:space="preserve">Ворота Эстет Плюс </t>
  </si>
  <si>
    <t>Панель Эстет 860*1600 (1970) мм - 3 шт.
Направляющая 60*20*2500 мм  - 3 шт.
Декоративное полотно 360*2500 мм -1 шт.
Стойка 84*48*2500 (3000) мм  - 2 шт.
Столб 90*55*3000 мм - 1 шт (для ограждения 2,4 м)
Крышка универсальная - 1 шт / Крышка - 2 шт.</t>
  </si>
  <si>
    <r>
      <t xml:space="preserve">Панель LIGHT 
Оцинкованные или 
Оцинкованные с Полимерным покрытием
</t>
    </r>
    <r>
      <rPr>
        <b/>
        <sz val="16"/>
        <color indexed="63"/>
        <rFont val="Arial"/>
        <family val="2"/>
        <charset val="204"/>
      </rPr>
      <t xml:space="preserve">ячейка основная 200х55 мм  
</t>
    </r>
    <r>
      <rPr>
        <b/>
        <sz val="14"/>
        <color indexed="63"/>
        <rFont val="Arial"/>
        <family val="2"/>
        <charset val="204"/>
      </rPr>
      <t>диаметр оцинкованного прутка 3,3 мм</t>
    </r>
    <r>
      <rPr>
        <b/>
        <sz val="16"/>
        <color indexed="63"/>
        <rFont val="Arial"/>
        <family val="2"/>
        <charset val="204"/>
      </rPr>
      <t xml:space="preserve">
</t>
    </r>
    <r>
      <rPr>
        <b/>
        <sz val="14"/>
        <color indexed="63"/>
        <rFont val="Arial"/>
        <family val="2"/>
        <charset val="204"/>
      </rPr>
      <t>диаметр прутка с полимерным покрытием 3,5 мм</t>
    </r>
  </si>
  <si>
    <t xml:space="preserve">Ворота и калитки Эконом, Эстет, Эстет Плюс </t>
  </si>
  <si>
    <t>Привод электромеханический NICE WG 2024 - 2 шт, 
Блок управления МС424 - 1шт 
Приемник SMXI - 1шт, Пульт FLOR2RE - 2шт, 
Кронштейны крепления к столбам и створкам</t>
  </si>
  <si>
    <t>высота стоек 84х48</t>
  </si>
  <si>
    <t>высота столбов 62х55</t>
  </si>
  <si>
    <t>Розничная цена, руб/шт</t>
  </si>
  <si>
    <t>Рекомендованная розничная цена за 1 панель, руб/шт</t>
  </si>
  <si>
    <t>Розничная цена за 1 панель, руб/шт</t>
  </si>
  <si>
    <t>цены на Окрашенные столбы 62х55 и 90х55 см. на странице "Элементы панельных ограждений-1"</t>
  </si>
  <si>
    <t>Столб оцинкованный
с отверстиями или резьбовыми втулками 
в профиле 62*55, 90*55 и заглушкой</t>
  </si>
  <si>
    <r>
      <t>Распашные ворота Profi / Bastion</t>
    </r>
    <r>
      <rPr>
        <vertAlign val="superscript"/>
        <sz val="16"/>
        <rFont val="Arial"/>
        <family val="2"/>
        <charset val="204"/>
      </rPr>
      <t xml:space="preserve">1 
</t>
    </r>
    <r>
      <rPr>
        <sz val="16"/>
        <rFont val="Arial"/>
        <family val="2"/>
        <charset val="204"/>
      </rPr>
      <t>Lock</t>
    </r>
  </si>
  <si>
    <r>
      <t>Калитка Profi / Bastion</t>
    </r>
    <r>
      <rPr>
        <vertAlign val="superscript"/>
        <sz val="16"/>
        <rFont val="Arial"/>
        <family val="2"/>
        <charset val="204"/>
      </rPr>
      <t xml:space="preserve">1
</t>
    </r>
    <r>
      <rPr>
        <sz val="16"/>
        <rFont val="Arial"/>
        <family val="2"/>
        <charset val="204"/>
      </rPr>
      <t>Lock</t>
    </r>
  </si>
  <si>
    <r>
      <t xml:space="preserve">Калитка Эконом New
</t>
    </r>
    <r>
      <rPr>
        <b/>
        <sz val="16"/>
        <color indexed="10"/>
        <rFont val="Arial"/>
        <family val="2"/>
        <charset val="204"/>
      </rPr>
      <t>(без заполнения)</t>
    </r>
  </si>
  <si>
    <r>
      <t xml:space="preserve">Ворота Эконом New
</t>
    </r>
    <r>
      <rPr>
        <b/>
        <sz val="16"/>
        <color indexed="10"/>
        <rFont val="Arial"/>
        <family val="2"/>
        <charset val="204"/>
      </rPr>
      <t>(без заполнения)</t>
    </r>
  </si>
  <si>
    <t>Калитка 
Medium New</t>
  </si>
  <si>
    <t>Ворота 
Medium New</t>
  </si>
  <si>
    <t>Калитка Эстет Плюс</t>
  </si>
  <si>
    <r>
      <t xml:space="preserve">Цена за 1 п.м. комплекта, руб. 
</t>
    </r>
    <r>
      <rPr>
        <b/>
        <sz val="16"/>
        <color indexed="10"/>
        <rFont val="Arial"/>
        <family val="2"/>
        <charset val="204"/>
      </rPr>
      <t>Внимание! Расчет теоретический</t>
    </r>
    <r>
      <rPr>
        <b/>
        <sz val="16"/>
        <rFont val="Arial"/>
        <family val="2"/>
        <charset val="204"/>
      </rPr>
      <t>.
Продажа ведется по ЭЛЕМЕНТАМ и расчет по конкретному участку будет отличаться!</t>
    </r>
  </si>
  <si>
    <t>Панель Эстет 860*1600 (1970) мм - 3 шт.
Направляющая 60*20*2500 мм  - 2 шт.
Стойка 84*48*2500 (3000) мм  - 2 шт.
Крышка универсальная - 1 шт.</t>
  </si>
  <si>
    <t>Саморез металл-металл 4,8*35 / 5,5*19 цвет по RAL</t>
  </si>
  <si>
    <t>Комплект ворот и калиток 
Profi Lock, Эстет, Эстет Плюс</t>
  </si>
  <si>
    <r>
      <t xml:space="preserve">Стандартные цвета:
</t>
    </r>
    <r>
      <rPr>
        <sz val="16"/>
        <rFont val="Arial"/>
        <family val="2"/>
        <charset val="204"/>
      </rPr>
      <t>желтый RAL 1021, вишневый RAL 3005, синий RAL 5005,  зеленый RAL 6005, темно-серый RAL 7016, светло-серый RAL 7040, коричневый RAL 8017</t>
    </r>
  </si>
  <si>
    <t>Ежемесячная покраска цветов RAL 1021, 3005, 5005, 7016, 7024 по графику не более одного раза в месяц, сроки уточняйте у вашего менеджера</t>
  </si>
  <si>
    <r>
      <t xml:space="preserve">Стандартные цвета: </t>
    </r>
    <r>
      <rPr>
        <sz val="16"/>
        <rFont val="Arial"/>
        <family val="2"/>
        <charset val="204"/>
      </rPr>
      <t>желтый RAL 1021, вишневый RAL 3005, синий RAL 5005,  зеленый RAL 6005, темно-серый RAL 7016, светло-серый RAL 7040, коричневый RAL 8017</t>
    </r>
  </si>
  <si>
    <r>
      <t>Стандартные цвета:</t>
    </r>
    <r>
      <rPr>
        <sz val="16"/>
        <rFont val="Arial"/>
        <family val="2"/>
        <charset val="204"/>
      </rPr>
      <t xml:space="preserve"> желтый RAL 1021, вишневый RAL 3005, синий RAL 5005,  зеленый RAL 6005, темно-серый RAL 7016, светло-серый RAL 7040, коричневый RAL 8017</t>
    </r>
  </si>
  <si>
    <r>
      <t>Стандартные цвета:</t>
    </r>
    <r>
      <rPr>
        <sz val="16"/>
        <color indexed="8"/>
        <rFont val="Arial"/>
        <family val="2"/>
        <charset val="204"/>
      </rPr>
      <t xml:space="preserve">
желтый RAL 1021, вишневый RAL 3005, синий RAL 5005,  зеленый RAL 6005, темно-серый RAL 7016, светло-серый RAL 7040, коричневый RAL 8017</t>
    </r>
  </si>
  <si>
    <r>
      <rPr>
        <b/>
        <sz val="16"/>
        <rFont val="Arial"/>
        <family val="2"/>
        <charset val="204"/>
      </rPr>
      <t xml:space="preserve">Стандартные цвета PROTECT:
</t>
    </r>
    <r>
      <rPr>
        <sz val="16"/>
        <rFont val="Arial"/>
        <family val="2"/>
        <charset val="204"/>
      </rPr>
      <t>желтый RAL 1021, вишневый RAL 3005, синий RAL 5005,
 зеленый RAL 6005, темно-серый RAL 7016, светло-серый RAL 7040, коричневый RAL 8017</t>
    </r>
  </si>
  <si>
    <t>** - стандартные цвета по RAL: 1021, 3005, 5005, 6005, 7016, 7040, 8017</t>
  </si>
  <si>
    <t>руб/кг</t>
  </si>
  <si>
    <t>к. высоты</t>
  </si>
  <si>
    <r>
      <t xml:space="preserve">Стандартные цвета:
</t>
    </r>
    <r>
      <rPr>
        <sz val="16"/>
        <rFont val="Arial"/>
        <family val="2"/>
        <charset val="204"/>
      </rPr>
      <t>желтый RAL 1021, вишневый RAL 3005, синий RAL 5005, зеленый RAL 6005, темно-серый RAL 7016, светло-серый RAL 7040, коричневый RAL 8017</t>
    </r>
  </si>
  <si>
    <t>Комплект откатных ворот для установки на готовые столбы</t>
  </si>
  <si>
    <t>2,0 x 3,45</t>
  </si>
  <si>
    <t>Эстет и Эстет Плюс</t>
  </si>
  <si>
    <t>Декораивное полотно</t>
  </si>
  <si>
    <t>Ворота и калитки Эконом</t>
  </si>
  <si>
    <t>RAL 1013, RAL 1014, RAL 8017</t>
  </si>
  <si>
    <t>RAL 3005, RAL 6005, RAL 7024, RAL 8017, RR 32</t>
  </si>
  <si>
    <t>стандартные</t>
  </si>
  <si>
    <t>под заказ</t>
  </si>
  <si>
    <t>RAL 3005, RAL 6005</t>
  </si>
  <si>
    <t>Цвета ограждений</t>
  </si>
  <si>
    <r>
      <t xml:space="preserve">Эконом </t>
    </r>
    <r>
      <rPr>
        <sz val="14"/>
        <rFont val="Arial"/>
        <family val="2"/>
        <charset val="204"/>
      </rPr>
      <t>(для сеций шириной 2,5 м)</t>
    </r>
  </si>
  <si>
    <t>Элементы подсистемы Эконом в стандартных цветах изготавливаются объемом от 150 м.п.</t>
  </si>
  <si>
    <t>0,8 х 0,3 х 0,130</t>
  </si>
  <si>
    <t>к.высоты</t>
  </si>
  <si>
    <t>Песчано-Полимерное основание*</t>
  </si>
  <si>
    <t>Вкладыш скобы GL</t>
  </si>
  <si>
    <t>вишневый RAL 3005
серый RAL 7040
коричневый RAL 8017</t>
  </si>
  <si>
    <t>Планки - 2 шт</t>
  </si>
  <si>
    <t>Ограждения Protect, 
Газонные и тротуарные ограждения, Временные ограждения, Металлический Штакетник</t>
  </si>
  <si>
    <t>Розничная цена, 
руб/шт</t>
  </si>
  <si>
    <t>При заказе Панелей с ячейкой 100/150/200*50 к стоимости Панелей с ячейкой 100/150/200*55 применяется коэффициент 1,08</t>
  </si>
  <si>
    <t>При заказе  Панелей с ячейкой 100/150/200*50 к стоимости Панелей с ячейкой 100/150/200*55 применяется коэффициент 1,08</t>
  </si>
  <si>
    <r>
      <t xml:space="preserve">Заказы в стандартных цветах </t>
    </r>
    <r>
      <rPr>
        <sz val="16"/>
        <color indexed="8"/>
        <rFont val="Arial"/>
        <family val="2"/>
        <charset val="204"/>
      </rPr>
      <t>принимаются от 150 погонных метров</t>
    </r>
  </si>
  <si>
    <r>
      <t>Заказы в стандартных цветах</t>
    </r>
    <r>
      <rPr>
        <sz val="16"/>
        <color indexed="8"/>
        <rFont val="Arial"/>
        <family val="2"/>
        <charset val="204"/>
      </rPr>
      <t xml:space="preserve"> принимаются</t>
    </r>
    <r>
      <rPr>
        <b/>
        <sz val="16"/>
        <color indexed="8"/>
        <rFont val="Arial"/>
        <family val="2"/>
        <charset val="204"/>
      </rPr>
      <t xml:space="preserve"> </t>
    </r>
    <r>
      <rPr>
        <sz val="16"/>
        <color indexed="8"/>
        <rFont val="Arial"/>
        <family val="2"/>
        <charset val="204"/>
      </rPr>
      <t>от 150 погонных метров</t>
    </r>
  </si>
  <si>
    <t xml:space="preserve">Заказы в стандартных цветах принимаются от 150 п.м. </t>
  </si>
  <si>
    <t>2,0*3,5</t>
  </si>
  <si>
    <t>2,0*1,0</t>
  </si>
  <si>
    <t>1,95*1,0</t>
  </si>
  <si>
    <t>1,95*5,0</t>
  </si>
  <si>
    <t>Высота*
Ширина, м</t>
  </si>
  <si>
    <t>Высота*Ширина, м</t>
  </si>
  <si>
    <t>Высота * Ширина, м</t>
  </si>
  <si>
    <t>1,03*1,0</t>
  </si>
  <si>
    <t>1,53*1,0</t>
  </si>
  <si>
    <t>1,73*1,0</t>
  </si>
  <si>
    <t>2,03*1,0</t>
  </si>
  <si>
    <t>2,43*1,0</t>
  </si>
  <si>
    <r>
      <rPr>
        <b/>
        <sz val="14"/>
        <rFont val="Arial Cyr"/>
        <charset val="204"/>
      </rPr>
      <t xml:space="preserve">Ворота: </t>
    </r>
    <r>
      <rPr>
        <sz val="14"/>
        <rFont val="Arial Cyr"/>
        <charset val="204"/>
      </rPr>
      <t xml:space="preserve">2 створки, 2 опорных столба, петли для 3,5-4,0 м -  Locinox GAM12 ( угол откр. 130 град) петли для 4,5-6,0 м - Locinox GBMU4D12 (угол откр. 180 град), ригель, ответная планка
</t>
    </r>
    <r>
      <rPr>
        <b/>
        <sz val="14"/>
        <rFont val="Arial Cyr"/>
        <charset val="204"/>
      </rPr>
      <t xml:space="preserve">Калитка: </t>
    </r>
    <r>
      <rPr>
        <sz val="14"/>
        <rFont val="Arial Cyr"/>
        <charset val="204"/>
      </rPr>
      <t>1</t>
    </r>
    <r>
      <rPr>
        <b/>
        <sz val="14"/>
        <rFont val="Arial Cyr"/>
        <charset val="204"/>
      </rPr>
      <t xml:space="preserve"> </t>
    </r>
    <r>
      <rPr>
        <sz val="14"/>
        <rFont val="Arial Cyr"/>
        <charset val="204"/>
      </rPr>
      <t>створка, 2 опорных столба, петли  Locinox GAM12, ответная планка</t>
    </r>
  </si>
  <si>
    <t>Комплект ворот и калитки
Временного ограждения</t>
  </si>
  <si>
    <r>
      <t xml:space="preserve">Комплект ворот и калитки Эконом Lock (с замком)
</t>
    </r>
    <r>
      <rPr>
        <b/>
        <sz val="14"/>
        <color indexed="10"/>
        <rFont val="Arial Cyr"/>
        <charset val="204"/>
      </rPr>
      <t>рамка из профиля 60х40</t>
    </r>
  </si>
  <si>
    <t>Комплект для ворот временного ограждения EURO</t>
  </si>
  <si>
    <t>кронштейн колеса, колесо, шайба, гайка
хомут 51, вкладыш хомута, крепление для рулонной сетки, болт М6, шайба, гайка</t>
  </si>
  <si>
    <t>Возможно исполнение в других цветах. Стоимость по согласованию.</t>
  </si>
  <si>
    <t>Цены указаны на стандартные цвета</t>
  </si>
  <si>
    <r>
      <rPr>
        <b/>
        <sz val="14"/>
        <rFont val="Arial Cyr"/>
        <charset val="204"/>
      </rPr>
      <t>Cтандартные цвета по RAL
Profi, Bastion, Medium:</t>
    </r>
    <r>
      <rPr>
        <sz val="14"/>
        <rFont val="Arial Cyr"/>
        <charset val="204"/>
      </rPr>
      <t xml:space="preserve"> 1021, 3005, 5005, 6005, 7016, 7040, 8017
</t>
    </r>
    <r>
      <rPr>
        <b/>
        <sz val="14"/>
        <rFont val="Arial Cyr"/>
        <charset val="204"/>
      </rPr>
      <t>Эстет, Эстет Плюс, Эконом:</t>
    </r>
    <r>
      <rPr>
        <sz val="14"/>
        <rFont val="Arial Cyr"/>
        <charset val="204"/>
      </rPr>
      <t xml:space="preserve"> 3005, 6005, 7024, 8017, RR32</t>
    </r>
  </si>
  <si>
    <t>Возможно производство калиток и ворот Protect (цена = стоимость калиток и ворот Profi + 15%)</t>
  </si>
  <si>
    <r>
      <rPr>
        <vertAlign val="superscript"/>
        <sz val="14"/>
        <rFont val="Arial"/>
        <family val="2"/>
        <charset val="204"/>
      </rPr>
      <t xml:space="preserve">1 </t>
    </r>
    <r>
      <rPr>
        <sz val="14"/>
        <rFont val="Arial"/>
        <family val="2"/>
        <charset val="204"/>
      </rPr>
      <t>Возможно производство калиток и ворот Bastion 5/6 (цена = стоимость калиток и ворот Profi + 10%)</t>
    </r>
  </si>
  <si>
    <t>Назначение</t>
  </si>
  <si>
    <t>позволяет создать створку ворот из секции ограждения</t>
  </si>
  <si>
    <r>
      <rPr>
        <b/>
        <sz val="14"/>
        <rFont val="Arial Cyr"/>
        <charset val="204"/>
      </rPr>
      <t xml:space="preserve">Ворота: </t>
    </r>
    <r>
      <rPr>
        <sz val="14"/>
        <rFont val="Arial Cyr"/>
        <charset val="204"/>
      </rPr>
      <t xml:space="preserve">2 створки, 2 опорных столба, петли для 3,5-4,0 м -  Locinox GAM12 (угол откр. 130 град) петли для 4,5-6,0 м - Locinox GBMU4D12 (угол откр. 180 град), замок Locinox LTKZ, ригель, ответная планка
</t>
    </r>
    <r>
      <rPr>
        <b/>
        <sz val="14"/>
        <rFont val="Arial Cyr"/>
        <charset val="204"/>
      </rPr>
      <t>Калитка:</t>
    </r>
    <r>
      <rPr>
        <sz val="14"/>
        <rFont val="Arial Cyr"/>
        <charset val="204"/>
      </rPr>
      <t xml:space="preserve"> 1 створка, 2 опорных столба, петли Locinox GAM12, замок Locinox LTKZ, ответная планка</t>
    </r>
  </si>
  <si>
    <t>Новинка сезона 2020</t>
  </si>
  <si>
    <t>на складе в указаных цветах
калитки 
2,00 х 1,0
ворота 
2,00 х 3,6</t>
  </si>
  <si>
    <t>Кронштейн под гасительную сетку</t>
  </si>
  <si>
    <t>Кронштейн угловой под гасительную сетку</t>
  </si>
  <si>
    <t>новинка 2020
созданы для монтажа гасительной сетки на спортплощадках</t>
  </si>
  <si>
    <r>
      <t xml:space="preserve">Крепление хомут
</t>
    </r>
    <r>
      <rPr>
        <sz val="12"/>
        <rFont val="Arial"/>
        <family val="2"/>
        <charset val="204"/>
      </rPr>
      <t>(укомплектован антивандальными гайками М6)</t>
    </r>
  </si>
  <si>
    <r>
      <t xml:space="preserve">Крепление хомут угловой, Крепление хомут крайний 
</t>
    </r>
    <r>
      <rPr>
        <sz val="12"/>
        <rFont val="Arial"/>
        <family val="2"/>
        <charset val="204"/>
      </rPr>
      <t>(укомплектован антивандальными гайками М6)</t>
    </r>
  </si>
  <si>
    <t>№8 - поддерживаются на складе в полимерном покрытии: черный RAL 5005</t>
  </si>
  <si>
    <t>М6*25 - № 2
М6*85 - № 1,2,3,4
М6*110 - № 1,2,3,8</t>
  </si>
  <si>
    <t>6 втулок</t>
  </si>
  <si>
    <t>6 отверстий</t>
  </si>
  <si>
    <t>8 отверстий</t>
  </si>
  <si>
    <t>8 втулок</t>
  </si>
  <si>
    <t>цена отверстий / втулок</t>
  </si>
  <si>
    <t>коэф высоты</t>
  </si>
  <si>
    <t>толщ. стали - 2,5 мм</t>
  </si>
  <si>
    <t>для панелей 
от 4,8/3,8/4,8 
до 6,0/5,0/6,0</t>
  </si>
  <si>
    <r>
      <t xml:space="preserve">Ригель для ворот
Medium NEW (60x40) и Эконом
</t>
    </r>
    <r>
      <rPr>
        <b/>
        <sz val="16"/>
        <color indexed="63"/>
        <rFont val="Arial Cyr"/>
        <charset val="204"/>
      </rPr>
      <t>(</t>
    </r>
    <r>
      <rPr>
        <b/>
        <u/>
        <sz val="16"/>
        <color indexed="63"/>
        <rFont val="Arial Cyr"/>
        <charset val="204"/>
      </rPr>
      <t>не</t>
    </r>
    <r>
      <rPr>
        <b/>
        <sz val="16"/>
        <color indexed="63"/>
        <rFont val="Arial Cyr"/>
        <charset val="204"/>
      </rPr>
      <t xml:space="preserve"> подходит для ворот из круглой трубы 51 мм)</t>
    </r>
  </si>
  <si>
    <r>
      <t>Grand Line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
Эконом</t>
    </r>
  </si>
  <si>
    <r>
      <t>Grand Line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
Эстет</t>
    </r>
  </si>
  <si>
    <r>
      <t>Grand Line</t>
    </r>
    <r>
      <rPr>
        <b/>
        <vertAlign val="superscript"/>
        <sz val="18"/>
        <rFont val="Arial"/>
        <family val="2"/>
        <charset val="204"/>
      </rPr>
      <t>®</t>
    </r>
    <r>
      <rPr>
        <b/>
        <sz val="18"/>
        <rFont val="Arial"/>
        <family val="2"/>
        <charset val="204"/>
      </rPr>
      <t xml:space="preserve">
Эстет Плюс</t>
    </r>
  </si>
  <si>
    <t>Инструмент для монтажа винтопор</t>
  </si>
  <si>
    <t>RAL 3005, RAL 6005, RAL 7024, RAL 8017</t>
  </si>
  <si>
    <t>RAL 3005, RAL 6005, RAL 8017, RR32</t>
  </si>
  <si>
    <r>
      <rPr>
        <b/>
        <u/>
        <sz val="16"/>
        <rFont val="Arial"/>
        <family val="2"/>
        <charset val="204"/>
      </rPr>
      <t xml:space="preserve">Заказы в стандартных цветах: 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принимаются от 150 погонных метров
</t>
    </r>
    <r>
      <rPr>
        <b/>
        <u/>
        <sz val="16"/>
        <rFont val="Arial"/>
        <family val="2"/>
        <charset val="204"/>
      </rPr>
      <t>Остальные цвета по запросу</t>
    </r>
    <r>
      <rPr>
        <u/>
        <sz val="16"/>
        <rFont val="Arial"/>
        <family val="2"/>
        <charset val="204"/>
      </rPr>
      <t>:</t>
    </r>
    <r>
      <rPr>
        <sz val="16"/>
        <rFont val="Arial"/>
        <family val="2"/>
        <charset val="204"/>
      </rPr>
      <t xml:space="preserve"> 
принимаются согласно каталогу RAL в количестве от 600 пог. метров, при условии, что панели являются складскими в цинке </t>
    </r>
  </si>
  <si>
    <r>
      <rPr>
        <b/>
        <u/>
        <sz val="16"/>
        <rFont val="Arial"/>
        <family val="2"/>
        <charset val="204"/>
      </rPr>
      <t xml:space="preserve">Заказы в стандартных цветах: </t>
    </r>
    <r>
      <rPr>
        <b/>
        <sz val="16"/>
        <rFont val="Arial"/>
        <family val="2"/>
        <charset val="204"/>
      </rPr>
      <t xml:space="preserve">
</t>
    </r>
    <r>
      <rPr>
        <sz val="16"/>
        <rFont val="Arial"/>
        <family val="2"/>
        <charset val="204"/>
      </rPr>
      <t xml:space="preserve">принимаются от 150 погонных метров
</t>
    </r>
    <r>
      <rPr>
        <b/>
        <u/>
        <sz val="16"/>
        <rFont val="Arial"/>
        <family val="2"/>
        <charset val="204"/>
      </rPr>
      <t>Остальные цвета по запросу</t>
    </r>
    <r>
      <rPr>
        <u/>
        <sz val="16"/>
        <rFont val="Arial"/>
        <family val="2"/>
        <charset val="204"/>
      </rPr>
      <t>:</t>
    </r>
    <r>
      <rPr>
        <sz val="16"/>
        <rFont val="Arial"/>
        <family val="2"/>
        <charset val="204"/>
      </rPr>
      <t xml:space="preserve"> 
принимаются согласно каталогу RAL в количестве от 600 пог. метров, при условии, что панели являются складскими в цинке</t>
    </r>
  </si>
  <si>
    <r>
      <rPr>
        <b/>
        <u/>
        <sz val="16"/>
        <color indexed="8"/>
        <rFont val="Arial"/>
        <family val="2"/>
        <charset val="204"/>
      </rPr>
      <t>Заказы в стандартных цветах</t>
    </r>
    <r>
      <rPr>
        <b/>
        <sz val="16"/>
        <color indexed="8"/>
        <rFont val="Arial"/>
        <family val="2"/>
        <charset val="204"/>
      </rPr>
      <t xml:space="preserve"> </t>
    </r>
    <r>
      <rPr>
        <sz val="16"/>
        <color indexed="8"/>
        <rFont val="Arial"/>
        <family val="2"/>
        <charset val="204"/>
      </rPr>
      <t>принимаются от 150 погонных метров</t>
    </r>
    <r>
      <rPr>
        <b/>
        <sz val="16"/>
        <color indexed="8"/>
        <rFont val="Arial"/>
        <family val="2"/>
        <charset val="204"/>
      </rPr>
      <t xml:space="preserve">
Остальные цвета по запросу: </t>
    </r>
    <r>
      <rPr>
        <sz val="16"/>
        <color indexed="8"/>
        <rFont val="Arial"/>
        <family val="2"/>
        <charset val="204"/>
      </rPr>
      <t>принимаются согласно каталогу RAL в количестве от 300 погонных метров</t>
    </r>
  </si>
  <si>
    <t>Остальные цвета по запросу согласно каталогу RAL в количестве не менее 600 п.м.</t>
  </si>
  <si>
    <t>RAL 7024, RAL 7040, RAL 8017</t>
  </si>
  <si>
    <t xml:space="preserve">* - зеленый RAL6005 </t>
  </si>
  <si>
    <t>** - зеленый RAL6005, серый RAL7040</t>
  </si>
  <si>
    <t>*** - зеленый RAL6005, коричневый RAL8017</t>
  </si>
  <si>
    <t>**** - серый RAL7024, серый RAL7040, коричневый RAL8017</t>
  </si>
  <si>
    <t xml:space="preserve">Все цены с НДС на складе завода </t>
  </si>
  <si>
    <t xml:space="preserve">Все цены указаны с НДС на складе завода </t>
  </si>
  <si>
    <t>Все цены указаны с НДС на складе завода  (71 км от МКАД по Киевскому шоссе, Ворсино)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</si>
</sst>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-* #,##0.00_р_._-;\-* #,##0.00_р_._-;_-* &quot;-&quot;??_р_._-;_-@_-"/>
    <numFmt numFmtId="165" formatCode="0.000"/>
    <numFmt numFmtId="166" formatCode="0.0"/>
    <numFmt numFmtId="167" formatCode="_([$€]* #,##0.00_);_([$€]* \(#,##0.00\);_([$€]* &quot;-&quot;??_);_(@_)"/>
    <numFmt numFmtId="168" formatCode="#,##0.00_р_."/>
    <numFmt numFmtId="169" formatCode="#,##0_р_."/>
    <numFmt numFmtId="170" formatCode="_(* #,##0.00_);_(* \(#,##0.00\);_(* &quot;-&quot;??_);_(@_)"/>
    <numFmt numFmtId="171" formatCode="_([$€]* #,##0.00_);_([$€]* \(#,##0.00\);_([$€]* \-??_);_(@_)"/>
    <numFmt numFmtId="172" formatCode="_(\$* #,##0.00_);_(\$* \(#,##0.00\);_(\$* \-??_);_(@_)"/>
    <numFmt numFmtId="173" formatCode="_-* #,##0.00_р_._-;\-* #,##0.00_р_._-;_-* \-??_р_._-;_-@_-"/>
    <numFmt numFmtId="174" formatCode="0.0%"/>
    <numFmt numFmtId="175" formatCode="#,##0.00_ ;\-#,##0.00\ "/>
    <numFmt numFmtId="176" formatCode="0.000%"/>
    <numFmt numFmtId="177" formatCode="0_ ;\-0\ "/>
  </numFmts>
  <fonts count="132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177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1"/>
      <color indexed="9"/>
      <name val="Calibri"/>
      <family val="2"/>
      <charset val="204"/>
    </font>
    <font>
      <sz val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6"/>
      <color indexed="10"/>
      <name val="Arial"/>
      <family val="2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sz val="14"/>
      <name val="Arial Cyr"/>
      <charset val="204"/>
    </font>
    <font>
      <b/>
      <sz val="16"/>
      <color indexed="8"/>
      <name val="Arial"/>
      <family val="2"/>
      <charset val="204"/>
    </font>
    <font>
      <sz val="16"/>
      <color indexed="8"/>
      <name val="Arial"/>
      <family val="2"/>
      <charset val="204"/>
    </font>
    <font>
      <sz val="10"/>
      <name val="Arial"/>
      <family val="2"/>
      <charset val="204"/>
    </font>
    <font>
      <b/>
      <sz val="20"/>
      <color indexed="10"/>
      <name val="Arial"/>
      <family val="2"/>
      <charset val="204"/>
    </font>
    <font>
      <sz val="22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Arial"/>
      <family val="2"/>
      <charset val="204"/>
    </font>
    <font>
      <b/>
      <sz val="20"/>
      <name val="Arial"/>
      <family val="2"/>
      <charset val="204"/>
    </font>
    <font>
      <sz val="26"/>
      <name val="Arial"/>
      <family val="2"/>
      <charset val="204"/>
    </font>
    <font>
      <b/>
      <sz val="26"/>
      <name val="Arial"/>
      <family val="2"/>
      <charset val="204"/>
    </font>
    <font>
      <b/>
      <sz val="36"/>
      <color indexed="10"/>
      <name val="Arial"/>
      <family val="2"/>
      <charset val="204"/>
    </font>
    <font>
      <sz val="24"/>
      <name val="Arial"/>
      <family val="2"/>
      <charset val="204"/>
    </font>
    <font>
      <b/>
      <sz val="36"/>
      <name val="Arial"/>
      <family val="2"/>
      <charset val="204"/>
    </font>
    <font>
      <b/>
      <sz val="24"/>
      <name val="Arial"/>
      <family val="2"/>
      <charset val="204"/>
    </font>
    <font>
      <sz val="24"/>
      <name val="Arial Cyr"/>
      <charset val="204"/>
    </font>
    <font>
      <sz val="12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10"/>
      <name val="Arial"/>
      <family val="2"/>
      <charset val="204"/>
    </font>
    <font>
      <sz val="16"/>
      <color indexed="10"/>
      <name val="Arial"/>
      <family val="2"/>
      <charset val="204"/>
    </font>
    <font>
      <sz val="20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6"/>
      <color indexed="8"/>
      <name val="Arial"/>
      <family val="2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vertAlign val="superscript"/>
      <sz val="20"/>
      <color indexed="10"/>
      <name val="Arial"/>
      <family val="2"/>
      <charset val="204"/>
    </font>
    <font>
      <sz val="8"/>
      <name val="Arial"/>
      <family val="2"/>
      <charset val="204"/>
    </font>
    <font>
      <b/>
      <sz val="18"/>
      <color indexed="8"/>
      <name val="Arial"/>
      <family val="2"/>
      <charset val="204"/>
    </font>
    <font>
      <sz val="16"/>
      <name val="Arial Cyr"/>
      <charset val="204"/>
    </font>
    <font>
      <sz val="18"/>
      <name val="Arial Cyr"/>
      <charset val="204"/>
    </font>
    <font>
      <sz val="20"/>
      <color indexed="8"/>
      <name val="Calibri"/>
      <family val="2"/>
      <charset val="204"/>
    </font>
    <font>
      <sz val="22"/>
      <color indexed="8"/>
      <name val="Calibri"/>
      <family val="2"/>
      <charset val="204"/>
    </font>
    <font>
      <b/>
      <sz val="14"/>
      <name val="Arial"/>
      <family val="2"/>
      <charset val="204"/>
    </font>
    <font>
      <b/>
      <u/>
      <sz val="16"/>
      <name val="Arial"/>
      <family val="2"/>
      <charset val="204"/>
    </font>
    <font>
      <b/>
      <vertAlign val="superscript"/>
      <sz val="16"/>
      <name val="Arial"/>
      <family val="2"/>
      <charset val="204"/>
    </font>
    <font>
      <u/>
      <sz val="16"/>
      <name val="Arial"/>
      <family val="2"/>
      <charset val="204"/>
    </font>
    <font>
      <b/>
      <sz val="16"/>
      <color indexed="63"/>
      <name val="Arial"/>
      <family val="2"/>
      <charset val="204"/>
    </font>
    <font>
      <sz val="14"/>
      <name val="Arial"/>
      <family val="2"/>
      <charset val="204"/>
    </font>
    <font>
      <sz val="14"/>
      <color indexed="8"/>
      <name val="Arial"/>
      <family val="2"/>
      <charset val="204"/>
    </font>
    <font>
      <b/>
      <vertAlign val="superscript"/>
      <sz val="20"/>
      <color indexed="10"/>
      <name val="Calibri"/>
      <family val="2"/>
      <charset val="204"/>
    </font>
    <font>
      <b/>
      <sz val="14"/>
      <color indexed="10"/>
      <name val="Arial"/>
      <family val="2"/>
      <charset val="204"/>
    </font>
    <font>
      <b/>
      <sz val="14"/>
      <color indexed="63"/>
      <name val="Arial"/>
      <family val="2"/>
      <charset val="204"/>
    </font>
    <font>
      <b/>
      <u/>
      <sz val="14"/>
      <color indexed="63"/>
      <name val="Arial"/>
      <family val="2"/>
      <charset val="204"/>
    </font>
    <font>
      <i/>
      <sz val="16"/>
      <name val="Arial"/>
      <family val="2"/>
      <charset val="204"/>
    </font>
    <font>
      <i/>
      <u/>
      <sz val="16"/>
      <name val="Arial"/>
      <family val="2"/>
      <charset val="204"/>
    </font>
    <font>
      <b/>
      <u/>
      <sz val="16"/>
      <color indexed="10"/>
      <name val="Arial"/>
      <family val="2"/>
      <charset val="204"/>
    </font>
    <font>
      <b/>
      <sz val="15"/>
      <name val="Arial"/>
      <family val="2"/>
      <charset val="204"/>
    </font>
    <font>
      <sz val="15"/>
      <name val="Arial"/>
      <family val="2"/>
      <charset val="204"/>
    </font>
    <font>
      <b/>
      <sz val="15"/>
      <color indexed="10"/>
      <name val="Arial"/>
      <family val="2"/>
      <charset val="204"/>
    </font>
    <font>
      <b/>
      <sz val="15"/>
      <color indexed="8"/>
      <name val="Arial"/>
      <family val="2"/>
      <charset val="204"/>
    </font>
    <font>
      <b/>
      <vertAlign val="superscript"/>
      <sz val="20"/>
      <color indexed="10"/>
      <name val="Arial Cyr"/>
      <charset val="204"/>
    </font>
    <font>
      <vertAlign val="superscript"/>
      <sz val="16"/>
      <name val="Arial"/>
      <family val="2"/>
      <charset val="204"/>
    </font>
    <font>
      <sz val="16"/>
      <color indexed="63"/>
      <name val="Arial"/>
      <family val="2"/>
      <charset val="204"/>
    </font>
    <font>
      <b/>
      <sz val="16"/>
      <name val="Arial Cyr"/>
      <charset val="204"/>
    </font>
    <font>
      <b/>
      <sz val="16"/>
      <color indexed="63"/>
      <name val="Arial Cyr"/>
      <charset val="204"/>
    </font>
    <font>
      <b/>
      <u/>
      <sz val="16"/>
      <color indexed="63"/>
      <name val="Arial Cyr"/>
      <charset val="204"/>
    </font>
    <font>
      <sz val="14"/>
      <color indexed="63"/>
      <name val="Arial"/>
      <family val="2"/>
      <charset val="204"/>
    </font>
    <font>
      <b/>
      <i/>
      <sz val="16"/>
      <name val="Arial"/>
      <family val="2"/>
      <charset val="204"/>
    </font>
    <font>
      <b/>
      <vertAlign val="superscript"/>
      <sz val="16"/>
      <color indexed="8"/>
      <name val="Arial"/>
      <family val="2"/>
      <charset val="204"/>
    </font>
    <font>
      <b/>
      <sz val="14"/>
      <name val="Arial Cyr"/>
      <charset val="204"/>
    </font>
    <font>
      <sz val="14"/>
      <name val="Open Sans"/>
      <family val="2"/>
      <charset val="204"/>
    </font>
    <font>
      <b/>
      <sz val="14"/>
      <color indexed="10"/>
      <name val="Arial Cyr"/>
      <charset val="204"/>
    </font>
    <font>
      <sz val="11"/>
      <name val="Arial Cyr"/>
      <charset val="204"/>
    </font>
    <font>
      <b/>
      <sz val="8"/>
      <name val="Arial"/>
      <family val="2"/>
      <charset val="204"/>
    </font>
    <font>
      <sz val="14"/>
      <color indexed="8"/>
      <name val="Calibri"/>
      <family val="2"/>
      <charset val="204"/>
    </font>
    <font>
      <b/>
      <sz val="16"/>
      <color indexed="60"/>
      <name val="Arial"/>
      <family val="2"/>
      <charset val="204"/>
    </font>
    <font>
      <vertAlign val="superscript"/>
      <sz val="14"/>
      <name val="Arial"/>
      <family val="2"/>
      <charset val="204"/>
    </font>
    <font>
      <u/>
      <sz val="16"/>
      <color indexed="10"/>
      <name val="Arial"/>
      <family val="2"/>
      <charset val="204"/>
    </font>
    <font>
      <b/>
      <u/>
      <sz val="16"/>
      <color indexed="8"/>
      <name val="Arial"/>
      <family val="2"/>
      <charset val="204"/>
    </font>
    <font>
      <sz val="18"/>
      <color indexed="8"/>
      <name val="Arial"/>
      <family val="2"/>
      <charset val="204"/>
    </font>
    <font>
      <sz val="20"/>
      <color indexed="8"/>
      <name val="Arial"/>
      <family val="2"/>
      <charset val="204"/>
    </font>
    <font>
      <u/>
      <sz val="10"/>
      <color theme="10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36"/>
      <color theme="1"/>
      <name val="Arial"/>
      <family val="2"/>
      <charset val="204"/>
    </font>
    <font>
      <sz val="16"/>
      <color theme="1" tint="0.14999847407452621"/>
      <name val="Arial"/>
      <family val="2"/>
      <charset val="204"/>
    </font>
    <font>
      <sz val="14"/>
      <color theme="1" tint="0.14999847407452621"/>
      <name val="Arial"/>
      <family val="2"/>
      <charset val="204"/>
    </font>
    <font>
      <sz val="16"/>
      <color rgb="FFFF0000"/>
      <name val="Arial"/>
      <family val="2"/>
      <charset val="204"/>
    </font>
    <font>
      <b/>
      <sz val="16"/>
      <color theme="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20"/>
      <color theme="0"/>
      <name val="Arial"/>
      <family val="2"/>
      <charset val="204"/>
    </font>
    <font>
      <sz val="16"/>
      <color theme="0"/>
      <name val="Arial"/>
      <family val="2"/>
      <charset val="204"/>
    </font>
    <font>
      <b/>
      <sz val="16"/>
      <color theme="1" tint="4.9989318521683403E-2"/>
      <name val="Arial"/>
      <family val="2"/>
      <charset val="204"/>
    </font>
    <font>
      <sz val="10"/>
      <color theme="1" tint="4.9989318521683403E-2"/>
      <name val="Arial Cyr"/>
      <charset val="204"/>
    </font>
    <font>
      <sz val="16"/>
      <color theme="1" tint="4.9989318521683403E-2"/>
      <name val="Arial"/>
      <family val="2"/>
      <charset val="204"/>
    </font>
    <font>
      <b/>
      <sz val="16"/>
      <color rgb="FFFF0000"/>
      <name val="Arial Cyr"/>
      <charset val="204"/>
    </font>
    <font>
      <b/>
      <sz val="20"/>
      <color theme="1"/>
      <name val="Arial"/>
      <family val="2"/>
      <charset val="204"/>
    </font>
    <font>
      <b/>
      <sz val="20"/>
      <color theme="0"/>
      <name val="Arial Cyr"/>
      <charset val="204"/>
    </font>
    <font>
      <b/>
      <sz val="20"/>
      <color theme="0"/>
      <name val="Arial"/>
      <family val="2"/>
      <charset val="204"/>
    </font>
    <font>
      <b/>
      <sz val="15"/>
      <color theme="0"/>
      <name val="Arial"/>
      <family val="2"/>
      <charset val="204"/>
    </font>
    <font>
      <sz val="18"/>
      <color theme="0"/>
      <name val="Arial"/>
      <family val="2"/>
      <charset val="204"/>
    </font>
    <font>
      <b/>
      <sz val="24"/>
      <color theme="0"/>
      <name val="Arial"/>
      <family val="2"/>
      <charset val="204"/>
    </font>
    <font>
      <b/>
      <sz val="26"/>
      <color theme="0"/>
      <name val="Arial"/>
      <family val="2"/>
      <charset val="204"/>
    </font>
    <font>
      <b/>
      <sz val="14"/>
      <color theme="0"/>
      <name val="Arial"/>
      <family val="2"/>
      <charset val="204"/>
    </font>
    <font>
      <sz val="16"/>
      <color theme="0"/>
      <name val="Arial Cyr"/>
      <charset val="204"/>
    </font>
    <font>
      <b/>
      <sz val="16"/>
      <color rgb="FFFFFF00"/>
      <name val="Arial"/>
      <family val="2"/>
      <charset val="204"/>
    </font>
    <font>
      <b/>
      <vertAlign val="superscript"/>
      <sz val="18"/>
      <name val="Arial"/>
      <family val="2"/>
      <charset val="204"/>
    </font>
    <font>
      <sz val="20"/>
      <name val="Arial"/>
      <family val="2"/>
      <charset val="204"/>
    </font>
    <font>
      <sz val="25"/>
      <color indexed="8"/>
      <name val="Calibri"/>
      <family val="2"/>
      <charset val="204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7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0EA00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00000"/>
        <bgColor indexed="64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 tint="0.34998626667073579"/>
      </left>
      <right/>
      <top/>
      <bottom style="thin">
        <color theme="1" tint="0.34998626667073579"/>
      </bottom>
      <diagonal/>
    </border>
    <border>
      <left/>
      <right style="medium">
        <color theme="1" tint="0.34998626667073579"/>
      </right>
      <top/>
      <bottom style="thin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499984740745262"/>
      </top>
      <bottom style="medium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34998626667073579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thin">
        <color theme="1" tint="0.499984740745262"/>
      </bottom>
      <diagonal/>
    </border>
    <border>
      <left/>
      <right style="thin">
        <color theme="1" tint="0.34998626667073579"/>
      </right>
      <top style="medium">
        <color theme="1" tint="0.34998626667073579"/>
      </top>
      <bottom style="thin">
        <color theme="1" tint="0.499984740745262"/>
      </bottom>
      <diagonal/>
    </border>
    <border>
      <left style="thin">
        <color theme="1" tint="0.34998626667073579"/>
      </left>
      <right/>
      <top style="medium">
        <color theme="1" tint="0.34998626667073579"/>
      </top>
      <bottom style="thin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 style="medium">
        <color theme="1" tint="0.34998626667073579"/>
      </left>
      <right style="thin">
        <color theme="1" tint="0.499984740745262"/>
      </right>
      <top style="thin">
        <color theme="1" tint="0.34998626667073579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34998626667073579"/>
      </top>
      <bottom style="thin">
        <color theme="1" tint="0.499984740745262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34998626667073579"/>
      </top>
      <bottom style="thin">
        <color theme="1" tint="0.34998626667073579"/>
      </bottom>
      <diagonal/>
    </border>
    <border>
      <left/>
      <right/>
      <top style="medium">
        <color theme="1" tint="0.499984740745262"/>
      </top>
      <bottom/>
      <diagonal/>
    </border>
  </borders>
  <cellStyleXfs count="395">
    <xf numFmtId="0" fontId="0" fillId="0" borderId="0"/>
    <xf numFmtId="0" fontId="2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167" fontId="7" fillId="0" borderId="0" applyFont="0" applyFill="0" applyBorder="0" applyAlignment="0" applyProtection="0"/>
    <xf numFmtId="167" fontId="4" fillId="0" borderId="0" applyFont="0" applyFill="0" applyBorder="0" applyAlignment="0" applyProtection="0"/>
    <xf numFmtId="171" fontId="4" fillId="0" borderId="0" applyFill="0" applyBorder="0" applyAlignment="0" applyProtection="0"/>
    <xf numFmtId="167" fontId="4" fillId="0" borderId="0" applyFont="0" applyFill="0" applyBorder="0" applyAlignment="0" applyProtection="0"/>
    <xf numFmtId="0" fontId="1" fillId="0" borderId="0"/>
    <xf numFmtId="0" fontId="1" fillId="0" borderId="0"/>
    <xf numFmtId="2" fontId="7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8" fillId="13" borderId="1" applyNumberFormat="0" applyAlignment="0" applyProtection="0"/>
    <xf numFmtId="0" fontId="8" fillId="13" borderId="1" applyNumberFormat="0" applyAlignment="0" applyProtection="0"/>
    <xf numFmtId="0" fontId="8" fillId="12" borderId="1" applyNumberFormat="0" applyAlignment="0" applyProtection="0"/>
    <xf numFmtId="0" fontId="8" fillId="12" borderId="1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9" fillId="39" borderId="2" applyNumberFormat="0" applyAlignment="0" applyProtection="0"/>
    <xf numFmtId="0" fontId="9" fillId="39" borderId="2" applyNumberFormat="0" applyAlignment="0" applyProtection="0"/>
    <xf numFmtId="0" fontId="9" fillId="38" borderId="2" applyNumberFormat="0" applyAlignment="0" applyProtection="0"/>
    <xf numFmtId="0" fontId="9" fillId="38" borderId="2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10" fillId="39" borderId="1" applyNumberFormat="0" applyAlignment="0" applyProtection="0"/>
    <xf numFmtId="0" fontId="10" fillId="39" borderId="1" applyNumberFormat="0" applyAlignment="0" applyProtection="0"/>
    <xf numFmtId="0" fontId="10" fillId="38" borderId="1" applyNumberFormat="0" applyAlignment="0" applyProtection="0"/>
    <xf numFmtId="0" fontId="10" fillId="38" borderId="1" applyNumberFormat="0" applyAlignment="0" applyProtection="0"/>
    <xf numFmtId="0" fontId="104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2" fontId="4" fillId="0" borderId="0" applyFill="0" applyBorder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59" fillId="0" borderId="0" applyNumberFormat="0" applyFill="0" applyBorder="0" applyProtection="0">
      <alignment horizontal="left"/>
    </xf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15" fillId="0" borderId="6" applyNumberFormat="0" applyFill="0" applyAlignment="0" applyProtection="0"/>
    <xf numFmtId="0" fontId="59" fillId="0" borderId="0" applyNumberFormat="0" applyFill="0" applyBorder="0" applyProtection="0">
      <alignment horizontal="left"/>
    </xf>
    <xf numFmtId="0" fontId="16" fillId="40" borderId="7" applyNumberFormat="0" applyAlignment="0" applyProtection="0"/>
    <xf numFmtId="0" fontId="16" fillId="40" borderId="7" applyNumberFormat="0" applyAlignment="0" applyProtection="0"/>
    <xf numFmtId="0" fontId="16" fillId="41" borderId="7" applyNumberFormat="0" applyAlignment="0" applyProtection="0"/>
    <xf numFmtId="0" fontId="16" fillId="41" borderId="7" applyNumberFormat="0" applyAlignment="0" applyProtection="0"/>
    <xf numFmtId="0" fontId="16" fillId="40" borderId="7" applyNumberFormat="0" applyAlignment="0" applyProtection="0"/>
    <xf numFmtId="0" fontId="16" fillId="40" borderId="7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" fillId="0" borderId="0"/>
    <xf numFmtId="0" fontId="1" fillId="0" borderId="0"/>
    <xf numFmtId="0" fontId="106" fillId="0" borderId="0"/>
    <xf numFmtId="0" fontId="53" fillId="0" borderId="0"/>
    <xf numFmtId="0" fontId="11" fillId="0" borderId="0"/>
    <xf numFmtId="0" fontId="106" fillId="0" borderId="0"/>
    <xf numFmtId="0" fontId="106" fillId="0" borderId="0"/>
    <xf numFmtId="0" fontId="106" fillId="0" borderId="0"/>
    <xf numFmtId="0" fontId="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1" fillId="0" borderId="0"/>
    <xf numFmtId="0" fontId="53" fillId="0" borderId="0"/>
    <xf numFmtId="0" fontId="4" fillId="0" borderId="0"/>
    <xf numFmtId="0" fontId="53" fillId="0" borderId="0"/>
    <xf numFmtId="0" fontId="11" fillId="0" borderId="0"/>
    <xf numFmtId="0" fontId="1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" fillId="0" borderId="0"/>
    <xf numFmtId="0" fontId="4" fillId="0" borderId="0"/>
    <xf numFmtId="0" fontId="59" fillId="0" borderId="0"/>
    <xf numFmtId="0" fontId="106" fillId="0" borderId="0"/>
    <xf numFmtId="0" fontId="11" fillId="0" borderId="0"/>
    <xf numFmtId="0" fontId="53" fillId="0" borderId="0"/>
    <xf numFmtId="0" fontId="53" fillId="0" borderId="0"/>
    <xf numFmtId="0" fontId="11" fillId="0" borderId="0"/>
    <xf numFmtId="0" fontId="1" fillId="0" borderId="0"/>
    <xf numFmtId="0" fontId="4" fillId="0" borderId="0"/>
    <xf numFmtId="0" fontId="106" fillId="0" borderId="0"/>
    <xf numFmtId="0" fontId="4" fillId="0" borderId="0"/>
    <xf numFmtId="0" fontId="1" fillId="0" borderId="0"/>
    <xf numFmtId="0" fontId="53" fillId="0" borderId="0"/>
    <xf numFmtId="0" fontId="10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37" fillId="0" borderId="0"/>
    <xf numFmtId="0" fontId="1" fillId="0" borderId="0"/>
    <xf numFmtId="0" fontId="11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0" fontId="4" fillId="45" borderId="8" applyNumberFormat="0" applyAlignment="0" applyProtection="0"/>
    <xf numFmtId="0" fontId="4" fillId="45" borderId="8" applyNumberFormat="0" applyAlignment="0" applyProtection="0"/>
    <xf numFmtId="0" fontId="11" fillId="44" borderId="8" applyNumberFormat="0" applyFont="0" applyAlignment="0" applyProtection="0"/>
    <xf numFmtId="0" fontId="11" fillId="44" borderId="8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1" fillId="0" borderId="9" applyNumberFormat="0" applyFill="0" applyAlignment="0" applyProtection="0"/>
    <xf numFmtId="0" fontId="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3" fontId="4" fillId="0" borderId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</cellStyleXfs>
  <cellXfs count="1738">
    <xf numFmtId="0" fontId="0" fillId="0" borderId="0" xfId="0"/>
    <xf numFmtId="0" fontId="11" fillId="0" borderId="0" xfId="0" applyFont="1"/>
    <xf numFmtId="0" fontId="11" fillId="0" borderId="0" xfId="0" applyFont="1" applyAlignment="1"/>
    <xf numFmtId="0" fontId="27" fillId="0" borderId="0" xfId="0" applyFont="1"/>
    <xf numFmtId="0" fontId="27" fillId="0" borderId="0" xfId="0" applyFont="1" applyBorder="1"/>
    <xf numFmtId="0" fontId="27" fillId="0" borderId="0" xfId="0" applyFont="1" applyBorder="1" applyAlignment="1"/>
    <xf numFmtId="0" fontId="11" fillId="0" borderId="0" xfId="0" applyFont="1" applyAlignment="1">
      <alignment horizontal="center" vertical="center"/>
    </xf>
    <xf numFmtId="0" fontId="27" fillId="0" borderId="0" xfId="0" applyFont="1" applyAlignment="1"/>
    <xf numFmtId="0" fontId="31" fillId="0" borderId="0" xfId="0" applyFont="1"/>
    <xf numFmtId="0" fontId="30" fillId="0" borderId="0" xfId="0" applyFont="1"/>
    <xf numFmtId="0" fontId="30" fillId="0" borderId="10" xfId="0" applyFont="1" applyBorder="1" applyAlignment="1" applyProtection="1">
      <alignment horizontal="center" vertical="center"/>
      <protection hidden="1"/>
    </xf>
    <xf numFmtId="0" fontId="30" fillId="46" borderId="10" xfId="0" applyFont="1" applyFill="1" applyBorder="1" applyAlignment="1" applyProtection="1">
      <alignment horizontal="center" vertical="center" wrapText="1"/>
      <protection hidden="1"/>
    </xf>
    <xf numFmtId="165" fontId="30" fillId="0" borderId="10" xfId="0" applyNumberFormat="1" applyFont="1" applyFill="1" applyBorder="1" applyAlignment="1" applyProtection="1">
      <alignment horizontal="center" vertical="center"/>
      <protection hidden="1"/>
    </xf>
    <xf numFmtId="2" fontId="30" fillId="0" borderId="10" xfId="0" applyNumberFormat="1" applyFont="1" applyBorder="1" applyAlignment="1" applyProtection="1">
      <alignment horizontal="center" vertical="center"/>
      <protection hidden="1"/>
    </xf>
    <xf numFmtId="0" fontId="30" fillId="0" borderId="11" xfId="0" applyFont="1" applyBorder="1" applyAlignment="1">
      <alignment horizontal="center" vertical="center" wrapText="1"/>
    </xf>
    <xf numFmtId="0" fontId="30" fillId="0" borderId="12" xfId="0" applyFont="1" applyBorder="1" applyAlignment="1">
      <alignment horizontal="center" vertical="center" wrapText="1"/>
    </xf>
    <xf numFmtId="0" fontId="30" fillId="0" borderId="0" xfId="341" applyFont="1" applyAlignment="1">
      <alignment vertical="center"/>
    </xf>
    <xf numFmtId="0" fontId="30" fillId="0" borderId="0" xfId="341" applyFont="1" applyAlignment="1">
      <alignment vertical="center" wrapText="1"/>
    </xf>
    <xf numFmtId="0" fontId="29" fillId="0" borderId="0" xfId="341" applyFont="1" applyAlignment="1">
      <alignment vertical="center"/>
    </xf>
    <xf numFmtId="0" fontId="30" fillId="0" borderId="0" xfId="0" applyFont="1" applyAlignment="1">
      <alignment vertical="center"/>
    </xf>
    <xf numFmtId="0" fontId="30" fillId="0" borderId="0" xfId="0" applyFont="1" applyBorder="1" applyAlignment="1">
      <alignment vertical="center" wrapText="1"/>
    </xf>
    <xf numFmtId="0" fontId="30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 wrapText="1"/>
    </xf>
    <xf numFmtId="0" fontId="28" fillId="0" borderId="0" xfId="340" applyFont="1" applyBorder="1" applyAlignment="1" applyProtection="1">
      <alignment vertical="top"/>
      <protection hidden="1"/>
    </xf>
    <xf numFmtId="0" fontId="29" fillId="0" borderId="0" xfId="340" applyFont="1" applyBorder="1" applyAlignment="1"/>
    <xf numFmtId="0" fontId="30" fillId="0" borderId="10" xfId="0" applyFont="1" applyFill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vertical="top"/>
      <protection hidden="1"/>
    </xf>
    <xf numFmtId="0" fontId="36" fillId="0" borderId="0" xfId="0" applyFont="1"/>
    <xf numFmtId="0" fontId="43" fillId="0" borderId="0" xfId="0" applyFont="1"/>
    <xf numFmtId="0" fontId="43" fillId="0" borderId="0" xfId="0" applyFont="1" applyAlignment="1">
      <alignment vertical="center"/>
    </xf>
    <xf numFmtId="0" fontId="43" fillId="0" borderId="0" xfId="341" applyFont="1" applyAlignment="1">
      <alignment vertical="center"/>
    </xf>
    <xf numFmtId="0" fontId="1" fillId="0" borderId="0" xfId="318"/>
    <xf numFmtId="0" fontId="38" fillId="0" borderId="0" xfId="318" applyFont="1"/>
    <xf numFmtId="0" fontId="47" fillId="0" borderId="0" xfId="339" applyFont="1" applyAlignment="1">
      <alignment vertical="center"/>
    </xf>
    <xf numFmtId="0" fontId="47" fillId="0" borderId="0" xfId="318" applyFont="1" applyBorder="1"/>
    <xf numFmtId="0" fontId="35" fillId="0" borderId="0" xfId="340" applyFont="1" applyBorder="1" applyAlignment="1" applyProtection="1">
      <alignment vertical="top"/>
      <protection hidden="1"/>
    </xf>
    <xf numFmtId="0" fontId="29" fillId="0" borderId="0" xfId="318" applyFont="1" applyBorder="1" applyAlignment="1" applyProtection="1">
      <alignment horizontal="center" vertical="center" wrapText="1"/>
      <protection hidden="1"/>
    </xf>
    <xf numFmtId="166" fontId="30" fillId="0" borderId="0" xfId="318" applyNumberFormat="1" applyFont="1" applyBorder="1" applyAlignment="1" applyProtection="1">
      <alignment horizontal="center" vertical="center"/>
      <protection hidden="1"/>
    </xf>
    <xf numFmtId="0" fontId="30" fillId="0" borderId="0" xfId="318" applyFont="1" applyBorder="1" applyAlignment="1" applyProtection="1">
      <alignment horizontal="center" vertical="center"/>
      <protection hidden="1"/>
    </xf>
    <xf numFmtId="4" fontId="30" fillId="0" borderId="0" xfId="318" applyNumberFormat="1" applyFont="1" applyFill="1" applyBorder="1" applyAlignment="1" applyProtection="1">
      <alignment horizontal="center" vertical="center"/>
      <protection hidden="1"/>
    </xf>
    <xf numFmtId="168" fontId="29" fillId="0" borderId="0" xfId="318" applyNumberFormat="1" applyFont="1" applyBorder="1" applyAlignment="1" applyProtection="1">
      <alignment horizontal="center" vertical="center" wrapText="1"/>
      <protection hidden="1"/>
    </xf>
    <xf numFmtId="0" fontId="29" fillId="0" borderId="0" xfId="318" applyFont="1" applyBorder="1" applyAlignment="1" applyProtection="1">
      <alignment vertical="center"/>
      <protection hidden="1"/>
    </xf>
    <xf numFmtId="0" fontId="48" fillId="0" borderId="0" xfId="318" applyFont="1"/>
    <xf numFmtId="0" fontId="29" fillId="0" borderId="0" xfId="314" applyFont="1" applyBorder="1" applyAlignment="1" applyProtection="1">
      <alignment vertical="center"/>
      <protection hidden="1"/>
    </xf>
    <xf numFmtId="0" fontId="48" fillId="0" borderId="0" xfId="318" applyFont="1" applyBorder="1"/>
    <xf numFmtId="0" fontId="29" fillId="0" borderId="0" xfId="0" applyFont="1" applyBorder="1" applyAlignment="1" applyProtection="1">
      <alignment vertical="center" wrapText="1"/>
      <protection hidden="1"/>
    </xf>
    <xf numFmtId="0" fontId="43" fillId="0" borderId="0" xfId="341" applyFont="1" applyBorder="1" applyAlignment="1">
      <alignment vertical="center"/>
    </xf>
    <xf numFmtId="0" fontId="44" fillId="0" borderId="0" xfId="341" applyFont="1" applyFill="1" applyBorder="1" applyAlignment="1">
      <alignment vertical="center" wrapText="1"/>
    </xf>
    <xf numFmtId="9" fontId="40" fillId="0" borderId="10" xfId="357" applyFont="1" applyBorder="1" applyAlignment="1">
      <alignment horizontal="center" vertical="center"/>
    </xf>
    <xf numFmtId="0" fontId="32" fillId="0" borderId="0" xfId="0" applyFont="1" applyBorder="1" applyAlignment="1"/>
    <xf numFmtId="0" fontId="29" fillId="0" borderId="0" xfId="0" applyFont="1" applyBorder="1" applyAlignment="1" applyProtection="1">
      <alignment vertical="center"/>
      <protection hidden="1"/>
    </xf>
    <xf numFmtId="0" fontId="32" fillId="0" borderId="0" xfId="0" applyFont="1" applyBorder="1" applyAlignment="1">
      <alignment vertical="center" wrapText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48" fillId="0" borderId="0" xfId="318" applyFont="1" applyAlignment="1"/>
    <xf numFmtId="0" fontId="29" fillId="0" borderId="0" xfId="314" applyFont="1" applyBorder="1" applyAlignment="1" applyProtection="1">
      <alignment horizontal="center" vertical="center" wrapText="1"/>
      <protection hidden="1"/>
    </xf>
    <xf numFmtId="0" fontId="30" fillId="0" borderId="0" xfId="318" applyFont="1" applyBorder="1" applyAlignment="1" applyProtection="1">
      <alignment horizontal="center" vertical="center" wrapText="1"/>
      <protection hidden="1"/>
    </xf>
    <xf numFmtId="0" fontId="30" fillId="0" borderId="0" xfId="318" applyFont="1" applyBorder="1" applyAlignment="1" applyProtection="1">
      <alignment vertical="center" wrapText="1"/>
      <protection hidden="1"/>
    </xf>
    <xf numFmtId="0" fontId="29" fillId="0" borderId="0" xfId="314" applyFont="1" applyFill="1" applyBorder="1" applyAlignment="1" applyProtection="1">
      <alignment vertical="center" textRotation="90" wrapText="1"/>
      <protection hidden="1"/>
    </xf>
    <xf numFmtId="0" fontId="48" fillId="0" borderId="0" xfId="318" applyFont="1" applyFill="1" applyBorder="1"/>
    <xf numFmtId="0" fontId="33" fillId="0" borderId="0" xfId="318" applyFont="1" applyBorder="1" applyAlignment="1">
      <alignment horizontal="left" wrapText="1"/>
    </xf>
    <xf numFmtId="0" fontId="30" fillId="0" borderId="0" xfId="314" applyFont="1" applyBorder="1" applyAlignment="1" applyProtection="1">
      <alignment horizontal="center" vertical="center" wrapText="1"/>
      <protection hidden="1"/>
    </xf>
    <xf numFmtId="3" fontId="30" fillId="0" borderId="0" xfId="318" applyNumberFormat="1" applyFont="1" applyBorder="1" applyAlignment="1" applyProtection="1">
      <alignment horizontal="center" vertical="center" wrapText="1"/>
      <protection hidden="1"/>
    </xf>
    <xf numFmtId="3" fontId="30" fillId="0" borderId="0" xfId="318" applyNumberFormat="1" applyFont="1" applyFill="1" applyBorder="1" applyAlignment="1" applyProtection="1">
      <alignment horizontal="center" vertical="center"/>
      <protection hidden="1"/>
    </xf>
    <xf numFmtId="0" fontId="29" fillId="0" borderId="13" xfId="318" applyFont="1" applyBorder="1" applyAlignment="1" applyProtection="1">
      <alignment horizontal="center" vertical="center" wrapText="1"/>
      <protection hidden="1"/>
    </xf>
    <xf numFmtId="166" fontId="30" fillId="0" borderId="13" xfId="318" applyNumberFormat="1" applyFont="1" applyBorder="1" applyAlignment="1" applyProtection="1">
      <alignment horizontal="center" vertical="center"/>
      <protection hidden="1"/>
    </xf>
    <xf numFmtId="0" fontId="30" fillId="0" borderId="13" xfId="318" applyFont="1" applyBorder="1" applyAlignment="1" applyProtection="1">
      <alignment horizontal="center" vertical="center"/>
      <protection hidden="1"/>
    </xf>
    <xf numFmtId="4" fontId="30" fillId="0" borderId="13" xfId="318" applyNumberFormat="1" applyFont="1" applyFill="1" applyBorder="1" applyAlignment="1" applyProtection="1">
      <alignment horizontal="center" vertical="center"/>
      <protection hidden="1"/>
    </xf>
    <xf numFmtId="169" fontId="30" fillId="0" borderId="13" xfId="318" applyNumberFormat="1" applyFont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vertical="center" wrapText="1"/>
      <protection hidden="1"/>
    </xf>
    <xf numFmtId="1" fontId="30" fillId="0" borderId="10" xfId="0" applyNumberFormat="1" applyFont="1" applyBorder="1" applyAlignment="1" applyProtection="1">
      <alignment horizontal="center" vertical="center"/>
      <protection hidden="1"/>
    </xf>
    <xf numFmtId="166" fontId="30" fillId="0" borderId="14" xfId="0" applyNumberFormat="1" applyFont="1" applyBorder="1" applyAlignment="1" applyProtection="1">
      <alignment horizontal="center" vertical="center"/>
      <protection hidden="1"/>
    </xf>
    <xf numFmtId="166" fontId="30" fillId="0" borderId="12" xfId="0" applyNumberFormat="1" applyFont="1" applyBorder="1" applyAlignment="1" applyProtection="1">
      <alignment horizontal="center" vertical="center"/>
      <protection hidden="1"/>
    </xf>
    <xf numFmtId="166" fontId="30" fillId="0" borderId="11" xfId="0" applyNumberFormat="1" applyFont="1" applyBorder="1" applyAlignment="1" applyProtection="1">
      <alignment horizontal="center" vertical="center"/>
      <protection hidden="1"/>
    </xf>
    <xf numFmtId="14" fontId="36" fillId="0" borderId="0" xfId="0" applyNumberFormat="1" applyFont="1" applyAlignment="1">
      <alignment horizontal="right"/>
    </xf>
    <xf numFmtId="3" fontId="30" fillId="0" borderId="0" xfId="0" applyNumberFormat="1" applyFont="1"/>
    <xf numFmtId="166" fontId="51" fillId="0" borderId="0" xfId="0" applyNumberFormat="1" applyFont="1"/>
    <xf numFmtId="4" fontId="30" fillId="0" borderId="11" xfId="0" applyNumberFormat="1" applyFont="1" applyBorder="1" applyAlignment="1" applyProtection="1">
      <alignment horizontal="center" vertical="center"/>
      <protection hidden="1"/>
    </xf>
    <xf numFmtId="4" fontId="30" fillId="0" borderId="14" xfId="0" applyNumberFormat="1" applyFont="1" applyBorder="1" applyAlignment="1" applyProtection="1">
      <alignment horizontal="center" vertical="center"/>
      <protection hidden="1"/>
    </xf>
    <xf numFmtId="4" fontId="30" fillId="0" borderId="12" xfId="0" applyNumberFormat="1" applyFont="1" applyBorder="1" applyAlignment="1" applyProtection="1">
      <alignment horizontal="center" vertical="center"/>
      <protection hidden="1"/>
    </xf>
    <xf numFmtId="3" fontId="54" fillId="0" borderId="10" xfId="0" applyNumberFormat="1" applyFont="1" applyFill="1" applyBorder="1" applyAlignment="1" applyProtection="1">
      <alignment horizontal="center" vertical="center"/>
      <protection hidden="1"/>
    </xf>
    <xf numFmtId="3" fontId="54" fillId="0" borderId="10" xfId="0" applyNumberFormat="1" applyFont="1" applyBorder="1" applyAlignment="1" applyProtection="1">
      <alignment horizontal="center" vertical="center"/>
      <protection hidden="1"/>
    </xf>
    <xf numFmtId="1" fontId="54" fillId="0" borderId="11" xfId="0" applyNumberFormat="1" applyFont="1" applyFill="1" applyBorder="1" applyAlignment="1" applyProtection="1">
      <alignment horizontal="center" vertical="center"/>
      <protection hidden="1"/>
    </xf>
    <xf numFmtId="1" fontId="54" fillId="0" borderId="14" xfId="0" applyNumberFormat="1" applyFont="1" applyFill="1" applyBorder="1" applyAlignment="1" applyProtection="1">
      <alignment horizontal="center" vertical="center"/>
      <protection hidden="1"/>
    </xf>
    <xf numFmtId="1" fontId="54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15" xfId="0" applyNumberFormat="1" applyFont="1" applyFill="1" applyBorder="1" applyAlignment="1" applyProtection="1">
      <alignment horizontal="center" vertical="center"/>
      <protection hidden="1"/>
    </xf>
    <xf numFmtId="4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41" fillId="47" borderId="10" xfId="341" applyFont="1" applyFill="1" applyBorder="1" applyAlignment="1">
      <alignment horizontal="center" vertical="center" wrapText="1"/>
    </xf>
    <xf numFmtId="0" fontId="55" fillId="0" borderId="0" xfId="318" applyFont="1" applyBorder="1" applyAlignment="1">
      <alignment horizontal="right"/>
    </xf>
    <xf numFmtId="0" fontId="55" fillId="0" borderId="0" xfId="341" applyFont="1" applyAlignment="1">
      <alignment vertical="center"/>
    </xf>
    <xf numFmtId="0" fontId="29" fillId="0" borderId="0" xfId="0" applyFont="1" applyBorder="1" applyAlignment="1" applyProtection="1">
      <alignment horizontal="left" vertical="center" wrapText="1"/>
      <protection hidden="1"/>
    </xf>
    <xf numFmtId="3" fontId="30" fillId="0" borderId="10" xfId="0" applyNumberFormat="1" applyFont="1" applyFill="1" applyBorder="1" applyAlignment="1" applyProtection="1">
      <alignment horizontal="center" vertical="center"/>
      <protection hidden="1"/>
    </xf>
    <xf numFmtId="166" fontId="30" fillId="0" borderId="16" xfId="0" applyNumberFormat="1" applyFont="1" applyBorder="1" applyAlignment="1" applyProtection="1">
      <alignment horizontal="center" vertical="center"/>
      <protection hidden="1"/>
    </xf>
    <xf numFmtId="2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30" fillId="0" borderId="12" xfId="0" applyNumberFormat="1" applyFont="1" applyBorder="1" applyAlignment="1" applyProtection="1">
      <alignment horizontal="center" vertical="center" wrapText="1"/>
      <protection hidden="1"/>
    </xf>
    <xf numFmtId="3" fontId="54" fillId="0" borderId="18" xfId="0" applyNumberFormat="1" applyFont="1" applyFill="1" applyBorder="1" applyAlignment="1" applyProtection="1">
      <alignment horizontal="center" vertical="center"/>
      <protection hidden="1"/>
    </xf>
    <xf numFmtId="0" fontId="41" fillId="47" borderId="19" xfId="341" applyFont="1" applyFill="1" applyBorder="1" applyAlignment="1">
      <alignment horizontal="center" vertical="center" wrapText="1"/>
    </xf>
    <xf numFmtId="3" fontId="54" fillId="0" borderId="11" xfId="0" applyNumberFormat="1" applyFont="1" applyFill="1" applyBorder="1" applyAlignment="1" applyProtection="1">
      <alignment horizontal="center" vertical="center"/>
      <protection hidden="1"/>
    </xf>
    <xf numFmtId="3" fontId="54" fillId="0" borderId="14" xfId="0" applyNumberFormat="1" applyFont="1" applyFill="1" applyBorder="1" applyAlignment="1" applyProtection="1">
      <alignment horizontal="center" vertical="center"/>
      <protection hidden="1"/>
    </xf>
    <xf numFmtId="3" fontId="54" fillId="0" borderId="12" xfId="0" applyNumberFormat="1" applyFont="1" applyFill="1" applyBorder="1" applyAlignment="1" applyProtection="1">
      <alignment horizontal="center" vertical="center"/>
      <protection hidden="1"/>
    </xf>
    <xf numFmtId="0" fontId="62" fillId="0" borderId="0" xfId="0" applyFont="1"/>
    <xf numFmtId="0" fontId="57" fillId="0" borderId="0" xfId="340" applyFont="1" applyBorder="1" applyAlignment="1" applyProtection="1">
      <protection hidden="1"/>
    </xf>
    <xf numFmtId="0" fontId="55" fillId="0" borderId="0" xfId="0" applyFont="1"/>
    <xf numFmtId="0" fontId="56" fillId="0" borderId="0" xfId="0" applyFont="1" applyBorder="1" applyAlignment="1" applyProtection="1">
      <alignment vertical="center" wrapText="1"/>
      <protection hidden="1"/>
    </xf>
    <xf numFmtId="0" fontId="60" fillId="0" borderId="0" xfId="0" applyFont="1" applyBorder="1" applyAlignment="1">
      <alignment vertical="center" wrapText="1"/>
    </xf>
    <xf numFmtId="0" fontId="30" fillId="48" borderId="0" xfId="0" applyFont="1" applyFill="1"/>
    <xf numFmtId="0" fontId="64" fillId="48" borderId="0" xfId="318" applyFont="1" applyFill="1"/>
    <xf numFmtId="0" fontId="1" fillId="48" borderId="0" xfId="318" applyFill="1"/>
    <xf numFmtId="0" fontId="63" fillId="48" borderId="0" xfId="318" applyFont="1" applyFill="1"/>
    <xf numFmtId="0" fontId="1" fillId="0" borderId="0" xfId="318" applyFill="1"/>
    <xf numFmtId="0" fontId="42" fillId="0" borderId="0" xfId="340" applyFont="1" applyFill="1" applyBorder="1" applyAlignment="1" applyProtection="1">
      <alignment vertical="top"/>
      <protection hidden="1"/>
    </xf>
    <xf numFmtId="0" fontId="48" fillId="0" borderId="0" xfId="318" applyFont="1" applyFill="1"/>
    <xf numFmtId="0" fontId="30" fillId="0" borderId="0" xfId="0" applyFont="1" applyFill="1" applyAlignment="1">
      <alignment vertical="center" wrapText="1"/>
    </xf>
    <xf numFmtId="1" fontId="30" fillId="48" borderId="0" xfId="0" applyNumberFormat="1" applyFont="1" applyFill="1"/>
    <xf numFmtId="0" fontId="30" fillId="0" borderId="18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>
      <alignment horizontal="center"/>
    </xf>
    <xf numFmtId="0" fontId="107" fillId="0" borderId="0" xfId="340" applyFont="1" applyBorder="1" applyAlignment="1" applyProtection="1">
      <alignment vertical="center" wrapText="1"/>
      <protection hidden="1"/>
    </xf>
    <xf numFmtId="0" fontId="35" fillId="0" borderId="0" xfId="340" applyFont="1" applyBorder="1" applyAlignment="1" applyProtection="1">
      <protection hidden="1"/>
    </xf>
    <xf numFmtId="0" fontId="30" fillId="0" borderId="14" xfId="0" applyFont="1" applyBorder="1" applyAlignment="1" applyProtection="1">
      <alignment horizontal="center" vertical="center"/>
      <protection hidden="1"/>
    </xf>
    <xf numFmtId="1" fontId="33" fillId="0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48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3" fillId="48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6" xfId="0" applyFont="1" applyBorder="1" applyAlignment="1" applyProtection="1">
      <alignment horizontal="center" vertical="center"/>
      <protection hidden="1"/>
    </xf>
    <xf numFmtId="0" fontId="30" fillId="0" borderId="0" xfId="0" applyFont="1" applyFill="1"/>
    <xf numFmtId="0" fontId="33" fillId="0" borderId="0" xfId="0" applyFont="1" applyFill="1"/>
    <xf numFmtId="14" fontId="30" fillId="0" borderId="0" xfId="0" applyNumberFormat="1" applyFont="1" applyAlignment="1">
      <alignment horizontal="right"/>
    </xf>
    <xf numFmtId="0" fontId="30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protection hidden="1"/>
    </xf>
    <xf numFmtId="0" fontId="68" fillId="0" borderId="0" xfId="0" applyFont="1" applyAlignment="1">
      <alignment vertical="top"/>
    </xf>
    <xf numFmtId="0" fontId="61" fillId="0" borderId="0" xfId="0" applyFont="1"/>
    <xf numFmtId="0" fontId="30" fillId="0" borderId="11" xfId="0" applyFont="1" applyFill="1" applyBorder="1" applyAlignment="1" applyProtection="1">
      <alignment horizontal="center" vertical="center" wrapText="1"/>
      <protection hidden="1"/>
    </xf>
    <xf numFmtId="0" fontId="30" fillId="0" borderId="14" xfId="0" applyFont="1" applyFill="1" applyBorder="1" applyAlignment="1" applyProtection="1">
      <alignment horizontal="center" vertical="center" wrapText="1"/>
      <protection hidden="1"/>
    </xf>
    <xf numFmtId="0" fontId="30" fillId="0" borderId="12" xfId="0" applyFont="1" applyFill="1" applyBorder="1" applyAlignment="1" applyProtection="1">
      <alignment horizontal="center" vertical="center" wrapText="1"/>
      <protection hidden="1"/>
    </xf>
    <xf numFmtId="0" fontId="30" fillId="0" borderId="16" xfId="0" applyFont="1" applyFill="1" applyBorder="1" applyAlignment="1" applyProtection="1">
      <alignment horizontal="center" vertical="center" wrapText="1"/>
      <protection hidden="1"/>
    </xf>
    <xf numFmtId="0" fontId="61" fillId="0" borderId="10" xfId="0" applyFont="1" applyBorder="1" applyAlignment="1">
      <alignment horizontal="center"/>
    </xf>
    <xf numFmtId="1" fontId="30" fillId="0" borderId="14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>
      <alignment horizontal="center"/>
    </xf>
    <xf numFmtId="0" fontId="29" fillId="0" borderId="0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 applyProtection="1">
      <alignment horizontal="left" vertical="center" wrapText="1" indent="3"/>
      <protection hidden="1"/>
    </xf>
    <xf numFmtId="0" fontId="30" fillId="0" borderId="0" xfId="0" applyFont="1" applyFill="1" applyBorder="1" applyAlignment="1" applyProtection="1">
      <alignment horizontal="center" vertical="center" wrapText="1"/>
      <protection hidden="1"/>
    </xf>
    <xf numFmtId="1" fontId="30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29" fillId="51" borderId="10" xfId="0" applyNumberFormat="1" applyFont="1" applyFill="1" applyBorder="1" applyAlignment="1" applyProtection="1">
      <alignment horizontal="center" vertical="center" wrapText="1"/>
      <protection hidden="1"/>
    </xf>
    <xf numFmtId="4" fontId="30" fillId="0" borderId="11" xfId="0" applyNumberFormat="1" applyFont="1" applyFill="1" applyBorder="1" applyAlignment="1" applyProtection="1">
      <alignment horizontal="center" vertical="center"/>
      <protection hidden="1"/>
    </xf>
    <xf numFmtId="4" fontId="30" fillId="0" borderId="12" xfId="0" applyNumberFormat="1" applyFont="1" applyFill="1" applyBorder="1" applyAlignment="1" applyProtection="1">
      <alignment horizontal="center" vertical="center"/>
      <protection hidden="1"/>
    </xf>
    <xf numFmtId="0" fontId="30" fillId="0" borderId="20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Border="1" applyAlignment="1" applyProtection="1">
      <alignment horizontal="center" vertical="center" wrapText="1"/>
      <protection hidden="1"/>
    </xf>
    <xf numFmtId="0" fontId="31" fillId="0" borderId="0" xfId="0" applyFont="1" applyAlignment="1">
      <alignment horizontal="center"/>
    </xf>
    <xf numFmtId="0" fontId="65" fillId="52" borderId="0" xfId="0" applyFont="1" applyFill="1" applyBorder="1" applyAlignment="1" applyProtection="1">
      <alignment horizontal="center" vertical="center" wrapText="1"/>
      <protection hidden="1"/>
    </xf>
    <xf numFmtId="1" fontId="70" fillId="52" borderId="0" xfId="0" applyNumberFormat="1" applyFont="1" applyFill="1" applyBorder="1" applyAlignment="1" applyProtection="1">
      <alignment horizontal="center" vertical="center" wrapText="1"/>
      <protection hidden="1"/>
    </xf>
    <xf numFmtId="2" fontId="31" fillId="52" borderId="0" xfId="0" applyNumberFormat="1" applyFont="1" applyFill="1" applyAlignment="1">
      <alignment horizontal="center"/>
    </xf>
    <xf numFmtId="0" fontId="31" fillId="52" borderId="0" xfId="0" applyFont="1" applyFill="1" applyAlignment="1">
      <alignment horizontal="center"/>
    </xf>
    <xf numFmtId="4" fontId="30" fillId="0" borderId="16" xfId="0" applyNumberFormat="1" applyFont="1" applyBorder="1" applyAlignment="1" applyProtection="1">
      <alignment horizontal="center" vertical="center"/>
      <protection hidden="1"/>
    </xf>
    <xf numFmtId="3" fontId="54" fillId="0" borderId="16" xfId="0" applyNumberFormat="1" applyFont="1" applyFill="1" applyBorder="1" applyAlignment="1" applyProtection="1">
      <alignment horizontal="center" vertical="center"/>
      <protection hidden="1"/>
    </xf>
    <xf numFmtId="3" fontId="30" fillId="0" borderId="11" xfId="0" applyNumberFormat="1" applyFont="1" applyFill="1" applyBorder="1" applyAlignment="1" applyProtection="1">
      <alignment horizontal="center" vertical="center"/>
      <protection hidden="1"/>
    </xf>
    <xf numFmtId="4" fontId="30" fillId="0" borderId="20" xfId="0" applyNumberFormat="1" applyFont="1" applyBorder="1" applyAlignment="1" applyProtection="1">
      <alignment horizontal="center" vertical="center"/>
      <protection hidden="1"/>
    </xf>
    <xf numFmtId="3" fontId="54" fillId="0" borderId="20" xfId="0" applyNumberFormat="1" applyFont="1" applyFill="1" applyBorder="1" applyAlignment="1" applyProtection="1">
      <alignment horizontal="center" vertical="center"/>
      <protection hidden="1"/>
    </xf>
    <xf numFmtId="3" fontId="30" fillId="0" borderId="12" xfId="0" applyNumberFormat="1" applyFont="1" applyFill="1" applyBorder="1" applyAlignment="1" applyProtection="1">
      <alignment horizontal="center" vertical="center"/>
      <protection hidden="1"/>
    </xf>
    <xf numFmtId="2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8" xfId="0" applyFont="1" applyFill="1" applyBorder="1" applyAlignment="1" applyProtection="1">
      <alignment horizontal="center" vertical="center"/>
      <protection hidden="1"/>
    </xf>
    <xf numFmtId="3" fontId="54" fillId="0" borderId="17" xfId="0" applyNumberFormat="1" applyFont="1" applyFill="1" applyBorder="1" applyAlignment="1" applyProtection="1">
      <alignment horizontal="center" vertical="center"/>
      <protection hidden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>
      <alignment horizontal="left" vertical="center" wrapText="1"/>
    </xf>
    <xf numFmtId="3" fontId="30" fillId="0" borderId="14" xfId="0" applyNumberFormat="1" applyFont="1" applyFill="1" applyBorder="1" applyAlignment="1" applyProtection="1">
      <alignment horizontal="center" vertical="center"/>
      <protection hidden="1"/>
    </xf>
    <xf numFmtId="4" fontId="30" fillId="0" borderId="14" xfId="0" applyNumberFormat="1" applyFont="1" applyFill="1" applyBorder="1" applyAlignment="1" applyProtection="1">
      <alignment horizontal="center" vertical="center"/>
      <protection hidden="1"/>
    </xf>
    <xf numFmtId="0" fontId="70" fillId="0" borderId="21" xfId="0" applyFont="1" applyBorder="1" applyAlignment="1" applyProtection="1">
      <alignment horizontal="center" vertical="center" wrapText="1"/>
      <protection hidden="1"/>
    </xf>
    <xf numFmtId="2" fontId="70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11" xfId="0" applyNumberFormat="1" applyFont="1" applyBorder="1" applyAlignment="1" applyProtection="1">
      <alignment horizontal="center" vertical="center"/>
      <protection hidden="1"/>
    </xf>
    <xf numFmtId="0" fontId="70" fillId="0" borderId="16" xfId="0" applyNumberFormat="1" applyFont="1" applyBorder="1" applyAlignment="1" applyProtection="1">
      <alignment horizontal="center" vertical="center"/>
      <protection hidden="1"/>
    </xf>
    <xf numFmtId="0" fontId="70" fillId="0" borderId="14" xfId="0" applyNumberFormat="1" applyFont="1" applyBorder="1" applyAlignment="1" applyProtection="1">
      <alignment horizontal="center" vertical="center"/>
      <protection hidden="1"/>
    </xf>
    <xf numFmtId="0" fontId="70" fillId="0" borderId="12" xfId="0" applyNumberFormat="1" applyFont="1" applyBorder="1" applyAlignment="1" applyProtection="1">
      <alignment horizontal="center" vertical="center"/>
      <protection hidden="1"/>
    </xf>
    <xf numFmtId="0" fontId="70" fillId="0" borderId="12" xfId="0" applyNumberFormat="1" applyFont="1" applyFill="1" applyBorder="1" applyAlignment="1" applyProtection="1">
      <alignment horizontal="center" vertical="center"/>
      <protection hidden="1"/>
    </xf>
    <xf numFmtId="0" fontId="70" fillId="0" borderId="20" xfId="0" applyNumberFormat="1" applyFont="1" applyBorder="1" applyAlignment="1" applyProtection="1">
      <alignment horizontal="center" vertical="center"/>
      <protection hidden="1"/>
    </xf>
    <xf numFmtId="0" fontId="70" fillId="0" borderId="11" xfId="0" applyNumberFormat="1" applyFont="1" applyFill="1" applyBorder="1" applyAlignment="1" applyProtection="1">
      <alignment horizontal="center" vertical="center"/>
      <protection hidden="1"/>
    </xf>
    <xf numFmtId="0" fontId="70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12" xfId="0" applyNumberFormat="1" applyFont="1" applyFill="1" applyBorder="1" applyAlignment="1" applyProtection="1">
      <alignment horizontal="center" vertical="center"/>
      <protection hidden="1"/>
    </xf>
    <xf numFmtId="166" fontId="30" fillId="0" borderId="14" xfId="0" applyNumberFormat="1" applyFont="1" applyFill="1" applyBorder="1" applyAlignment="1" applyProtection="1">
      <alignment horizontal="center" vertical="center"/>
      <protection hidden="1"/>
    </xf>
    <xf numFmtId="166" fontId="30" fillId="0" borderId="20" xfId="0" applyNumberFormat="1" applyFont="1" applyBorder="1" applyAlignment="1" applyProtection="1">
      <alignment horizontal="center" vertical="center"/>
      <protection hidden="1"/>
    </xf>
    <xf numFmtId="0" fontId="29" fillId="0" borderId="21" xfId="0" applyFont="1" applyBorder="1" applyAlignment="1" applyProtection="1">
      <alignment vertical="center" wrapText="1"/>
      <protection hidden="1"/>
    </xf>
    <xf numFmtId="0" fontId="29" fillId="0" borderId="21" xfId="0" applyFont="1" applyFill="1" applyBorder="1" applyAlignment="1" applyProtection="1">
      <alignment vertical="center" wrapText="1"/>
      <protection hidden="1"/>
    </xf>
    <xf numFmtId="0" fontId="29" fillId="0" borderId="22" xfId="0" applyFont="1" applyFill="1" applyBorder="1" applyAlignment="1" applyProtection="1">
      <alignment vertical="center"/>
      <protection hidden="1"/>
    </xf>
    <xf numFmtId="0" fontId="29" fillId="0" borderId="23" xfId="0" applyFont="1" applyFill="1" applyBorder="1" applyAlignment="1" applyProtection="1">
      <alignment vertical="center"/>
      <protection hidden="1"/>
    </xf>
    <xf numFmtId="0" fontId="29" fillId="0" borderId="24" xfId="0" applyFont="1" applyFill="1" applyBorder="1" applyAlignment="1" applyProtection="1">
      <alignment vertical="center"/>
      <protection hidden="1"/>
    </xf>
    <xf numFmtId="2" fontId="30" fillId="0" borderId="13" xfId="0" applyNumberFormat="1" applyFont="1" applyFill="1" applyBorder="1" applyAlignment="1" applyProtection="1">
      <alignment vertical="center" wrapText="1"/>
      <protection hidden="1"/>
    </xf>
    <xf numFmtId="2" fontId="30" fillId="0" borderId="19" xfId="0" applyNumberFormat="1" applyFont="1" applyFill="1" applyBorder="1" applyAlignment="1" applyProtection="1">
      <alignment vertical="center" wrapText="1"/>
      <protection hidden="1"/>
    </xf>
    <xf numFmtId="0" fontId="30" fillId="0" borderId="21" xfId="0" applyFont="1" applyBorder="1" applyAlignment="1" applyProtection="1">
      <alignment vertical="center" wrapText="1"/>
      <protection hidden="1"/>
    </xf>
    <xf numFmtId="2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25" xfId="340" applyFont="1" applyBorder="1" applyAlignment="1" applyProtection="1">
      <alignment vertical="center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30" fillId="0" borderId="10" xfId="0" applyFont="1" applyBorder="1" applyAlignment="1">
      <alignment horizontal="center" vertical="center" wrapText="1"/>
    </xf>
    <xf numFmtId="0" fontId="32" fillId="47" borderId="10" xfId="318" applyFont="1" applyFill="1" applyBorder="1" applyAlignment="1">
      <alignment horizontal="center" vertical="center"/>
    </xf>
    <xf numFmtId="0" fontId="26" fillId="0" borderId="0" xfId="318" applyFont="1" applyBorder="1" applyAlignment="1" applyProtection="1">
      <alignment horizontal="left" vertical="top"/>
      <protection hidden="1"/>
    </xf>
    <xf numFmtId="9" fontId="43" fillId="0" borderId="10" xfId="357" applyFont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0" fontId="35" fillId="0" borderId="25" xfId="340" applyFont="1" applyBorder="1" applyAlignment="1" applyProtection="1">
      <alignment vertical="top"/>
      <protection hidden="1"/>
    </xf>
    <xf numFmtId="14" fontId="30" fillId="0" borderId="25" xfId="0" applyNumberFormat="1" applyFont="1" applyBorder="1" applyAlignment="1">
      <alignment horizontal="right"/>
    </xf>
    <xf numFmtId="166" fontId="30" fillId="0" borderId="11" xfId="318" applyNumberFormat="1" applyFont="1" applyBorder="1" applyAlignment="1" applyProtection="1">
      <alignment horizontal="center" vertical="center"/>
      <protection hidden="1"/>
    </xf>
    <xf numFmtId="4" fontId="30" fillId="0" borderId="11" xfId="318" applyNumberFormat="1" applyFont="1" applyFill="1" applyBorder="1" applyAlignment="1" applyProtection="1">
      <alignment horizontal="center" vertical="center"/>
      <protection hidden="1"/>
    </xf>
    <xf numFmtId="166" fontId="30" fillId="0" borderId="14" xfId="318" applyNumberFormat="1" applyFont="1" applyBorder="1" applyAlignment="1" applyProtection="1">
      <alignment horizontal="center" vertical="center"/>
      <protection hidden="1"/>
    </xf>
    <xf numFmtId="4" fontId="30" fillId="0" borderId="14" xfId="318" applyNumberFormat="1" applyFont="1" applyFill="1" applyBorder="1" applyAlignment="1" applyProtection="1">
      <alignment horizontal="center" vertical="center"/>
      <protection hidden="1"/>
    </xf>
    <xf numFmtId="166" fontId="30" fillId="0" borderId="12" xfId="318" applyNumberFormat="1" applyFont="1" applyBorder="1" applyAlignment="1" applyProtection="1">
      <alignment horizontal="center" vertical="center"/>
      <protection hidden="1"/>
    </xf>
    <xf numFmtId="4" fontId="30" fillId="0" borderId="12" xfId="318" applyNumberFormat="1" applyFont="1" applyFill="1" applyBorder="1" applyAlignment="1" applyProtection="1">
      <alignment horizontal="center" vertical="center"/>
      <protection hidden="1"/>
    </xf>
    <xf numFmtId="0" fontId="30" fillId="0" borderId="10" xfId="318" applyFont="1" applyBorder="1" applyAlignment="1" applyProtection="1">
      <alignment horizontal="center" vertical="center" wrapText="1"/>
      <protection hidden="1"/>
    </xf>
    <xf numFmtId="0" fontId="30" fillId="0" borderId="10" xfId="318" applyFont="1" applyBorder="1" applyAlignment="1" applyProtection="1">
      <alignment horizontal="center" vertical="center"/>
      <protection hidden="1"/>
    </xf>
    <xf numFmtId="4" fontId="30" fillId="0" borderId="10" xfId="318" applyNumberFormat="1" applyFont="1" applyFill="1" applyBorder="1" applyAlignment="1" applyProtection="1">
      <alignment horizontal="center" vertical="center"/>
      <protection hidden="1"/>
    </xf>
    <xf numFmtId="0" fontId="30" fillId="0" borderId="10" xfId="318" applyFont="1" applyFill="1" applyBorder="1" applyAlignment="1" applyProtection="1">
      <alignment vertical="center" wrapText="1"/>
      <protection hidden="1"/>
    </xf>
    <xf numFmtId="0" fontId="30" fillId="0" borderId="18" xfId="314" applyFont="1" applyBorder="1" applyAlignment="1" applyProtection="1">
      <alignment horizontal="center" vertical="center" wrapText="1"/>
      <protection hidden="1"/>
    </xf>
    <xf numFmtId="0" fontId="30" fillId="0" borderId="10" xfId="318" applyFont="1" applyBorder="1" applyAlignment="1">
      <alignment horizontal="center" vertical="center"/>
    </xf>
    <xf numFmtId="0" fontId="30" fillId="0" borderId="22" xfId="314" applyFont="1" applyBorder="1" applyAlignment="1" applyProtection="1">
      <alignment horizontal="center" vertical="center" wrapText="1"/>
      <protection hidden="1"/>
    </xf>
    <xf numFmtId="0" fontId="30" fillId="0" borderId="24" xfId="314" applyFont="1" applyBorder="1" applyAlignment="1" applyProtection="1">
      <alignment horizontal="center" vertical="center" wrapText="1"/>
      <protection hidden="1"/>
    </xf>
    <xf numFmtId="0" fontId="30" fillId="0" borderId="25" xfId="318" applyFont="1" applyBorder="1" applyAlignment="1" applyProtection="1">
      <alignment vertical="center" wrapText="1"/>
      <protection hidden="1"/>
    </xf>
    <xf numFmtId="0" fontId="63" fillId="53" borderId="0" xfId="318" applyFont="1" applyFill="1"/>
    <xf numFmtId="0" fontId="29" fillId="49" borderId="10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 wrapText="1"/>
    </xf>
    <xf numFmtId="0" fontId="30" fillId="0" borderId="10" xfId="0" applyNumberFormat="1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1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61" fillId="0" borderId="0" xfId="0" applyFont="1" applyAlignment="1">
      <alignment horizontal="center"/>
    </xf>
    <xf numFmtId="0" fontId="30" fillId="0" borderId="0" xfId="0" applyFont="1" applyBorder="1" applyAlignment="1" applyProtection="1">
      <alignment vertical="center"/>
      <protection hidden="1"/>
    </xf>
    <xf numFmtId="0" fontId="35" fillId="0" borderId="0" xfId="0" applyFont="1" applyBorder="1" applyAlignment="1"/>
    <xf numFmtId="0" fontId="30" fillId="0" borderId="0" xfId="0" applyFont="1" applyAlignment="1">
      <alignment horizontal="right"/>
    </xf>
    <xf numFmtId="0" fontId="29" fillId="0" borderId="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0" fontId="30" fillId="0" borderId="0" xfId="0" applyFont="1" applyFill="1" applyBorder="1" applyAlignment="1">
      <alignment vertical="center"/>
    </xf>
    <xf numFmtId="1" fontId="70" fillId="52" borderId="0" xfId="0" applyNumberFormat="1" applyFont="1" applyFill="1" applyAlignment="1">
      <alignment horizontal="center"/>
    </xf>
    <xf numFmtId="14" fontId="30" fillId="0" borderId="25" xfId="0" applyNumberFormat="1" applyFont="1" applyBorder="1" applyAlignment="1" applyProtection="1">
      <alignment horizontal="right"/>
      <protection hidden="1"/>
    </xf>
    <xf numFmtId="1" fontId="33" fillId="0" borderId="12" xfId="0" applyNumberFormat="1" applyFont="1" applyFill="1" applyBorder="1" applyAlignment="1" applyProtection="1">
      <alignment horizontal="center" vertical="center" wrapText="1"/>
      <protection hidden="1"/>
    </xf>
    <xf numFmtId="1" fontId="33" fillId="48" borderId="12" xfId="0" applyNumberFormat="1" applyFont="1" applyFill="1" applyBorder="1" applyAlignment="1" applyProtection="1">
      <alignment horizontal="center" vertical="center" wrapText="1"/>
      <protection hidden="1"/>
    </xf>
    <xf numFmtId="1" fontId="33" fillId="52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52" borderId="11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Alignment="1"/>
    <xf numFmtId="0" fontId="29" fillId="0" borderId="0" xfId="0" applyFont="1" applyAlignment="1"/>
    <xf numFmtId="0" fontId="29" fillId="0" borderId="0" xfId="0" applyFont="1" applyBorder="1" applyAlignment="1" applyProtection="1">
      <alignment vertical="top" wrapText="1"/>
      <protection hidden="1"/>
    </xf>
    <xf numFmtId="0" fontId="30" fillId="0" borderId="0" xfId="0" applyFont="1" applyBorder="1" applyAlignment="1" applyProtection="1">
      <alignment vertical="top"/>
      <protection hidden="1"/>
    </xf>
    <xf numFmtId="0" fontId="29" fillId="46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Border="1" applyAlignment="1" applyProtection="1">
      <alignment vertical="center" wrapText="1"/>
      <protection hidden="1"/>
    </xf>
    <xf numFmtId="2" fontId="30" fillId="0" borderId="0" xfId="0" applyNumberFormat="1" applyFont="1" applyFill="1" applyBorder="1" applyAlignment="1" applyProtection="1">
      <alignment vertical="center"/>
      <protection hidden="1"/>
    </xf>
    <xf numFmtId="0" fontId="30" fillId="0" borderId="0" xfId="0" applyNumberFormat="1" applyFont="1" applyBorder="1" applyAlignment="1" applyProtection="1">
      <alignment vertical="center" wrapText="1"/>
      <protection hidden="1"/>
    </xf>
    <xf numFmtId="3" fontId="50" fillId="0" borderId="0" xfId="0" applyNumberFormat="1" applyFont="1" applyFill="1" applyBorder="1" applyAlignment="1" applyProtection="1">
      <alignment vertical="center"/>
      <protection hidden="1"/>
    </xf>
    <xf numFmtId="1" fontId="33" fillId="52" borderId="12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1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16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1" xfId="0" applyFont="1" applyBorder="1" applyAlignment="1" applyProtection="1">
      <alignment horizontal="center" vertical="center"/>
      <protection hidden="1"/>
    </xf>
    <xf numFmtId="0" fontId="108" fillId="0" borderId="14" xfId="0" applyFont="1" applyBorder="1" applyAlignment="1" applyProtection="1">
      <alignment horizontal="center" vertical="center"/>
      <protection hidden="1"/>
    </xf>
    <xf numFmtId="0" fontId="109" fillId="0" borderId="16" xfId="0" applyFont="1" applyBorder="1" applyAlignment="1" applyProtection="1">
      <alignment horizontal="center" vertical="center"/>
      <protection hidden="1"/>
    </xf>
    <xf numFmtId="2" fontId="108" fillId="0" borderId="11" xfId="0" applyNumberFormat="1" applyFont="1" applyBorder="1" applyAlignment="1" applyProtection="1">
      <alignment horizontal="center" vertical="center"/>
      <protection hidden="1"/>
    </xf>
    <xf numFmtId="1" fontId="108" fillId="0" borderId="11" xfId="0" applyNumberFormat="1" applyFont="1" applyBorder="1" applyAlignment="1" applyProtection="1">
      <alignment horizontal="center" vertical="center"/>
      <protection hidden="1"/>
    </xf>
    <xf numFmtId="0" fontId="109" fillId="0" borderId="14" xfId="0" applyFont="1" applyBorder="1" applyAlignment="1" applyProtection="1">
      <alignment horizontal="center" vertical="center"/>
      <protection hidden="1"/>
    </xf>
    <xf numFmtId="2" fontId="108" fillId="0" borderId="14" xfId="0" applyNumberFormat="1" applyFont="1" applyBorder="1" applyAlignment="1" applyProtection="1">
      <alignment horizontal="center" vertical="center"/>
      <protection hidden="1"/>
    </xf>
    <xf numFmtId="1" fontId="108" fillId="0" borderId="14" xfId="0" applyNumberFormat="1" applyFont="1" applyBorder="1" applyAlignment="1" applyProtection="1">
      <alignment horizontal="center" vertical="center"/>
      <protection hidden="1"/>
    </xf>
    <xf numFmtId="1" fontId="108" fillId="0" borderId="14" xfId="0" applyNumberFormat="1" applyFont="1" applyFill="1" applyBorder="1" applyAlignment="1" applyProtection="1">
      <alignment horizontal="center" vertical="center"/>
      <protection hidden="1"/>
    </xf>
    <xf numFmtId="1" fontId="109" fillId="0" borderId="14" xfId="0" applyNumberFormat="1" applyFont="1" applyFill="1" applyBorder="1" applyAlignment="1" applyProtection="1">
      <alignment horizontal="center" vertical="center"/>
      <protection hidden="1"/>
    </xf>
    <xf numFmtId="0" fontId="108" fillId="0" borderId="11" xfId="0" applyFont="1" applyBorder="1" applyAlignment="1" applyProtection="1">
      <alignment horizontal="center" vertical="center"/>
      <protection hidden="1"/>
    </xf>
    <xf numFmtId="0" fontId="109" fillId="0" borderId="11" xfId="0" applyFont="1" applyBorder="1" applyAlignment="1" applyProtection="1">
      <alignment horizontal="center" vertical="center"/>
      <protection hidden="1"/>
    </xf>
    <xf numFmtId="0" fontId="108" fillId="0" borderId="16" xfId="0" applyFont="1" applyBorder="1" applyAlignment="1" applyProtection="1">
      <alignment horizontal="center" vertical="center"/>
      <protection hidden="1"/>
    </xf>
    <xf numFmtId="2" fontId="108" fillId="0" borderId="16" xfId="0" applyNumberFormat="1" applyFont="1" applyBorder="1" applyAlignment="1" applyProtection="1">
      <alignment horizontal="center" vertical="center"/>
      <protection hidden="1"/>
    </xf>
    <xf numFmtId="1" fontId="108" fillId="0" borderId="16" xfId="0" applyNumberFormat="1" applyFont="1" applyBorder="1" applyAlignment="1" applyProtection="1">
      <alignment horizontal="center" vertical="center"/>
      <protection hidden="1"/>
    </xf>
    <xf numFmtId="0" fontId="108" fillId="0" borderId="12" xfId="0" applyFont="1" applyBorder="1" applyAlignment="1" applyProtection="1">
      <alignment horizontal="center" vertical="center"/>
      <protection hidden="1"/>
    </xf>
    <xf numFmtId="0" fontId="109" fillId="0" borderId="12" xfId="0" applyFont="1" applyBorder="1" applyAlignment="1" applyProtection="1">
      <alignment horizontal="center" vertical="center"/>
      <protection hidden="1"/>
    </xf>
    <xf numFmtId="2" fontId="108" fillId="0" borderId="12" xfId="0" applyNumberFormat="1" applyFont="1" applyBorder="1" applyAlignment="1" applyProtection="1">
      <alignment horizontal="center" vertical="center"/>
      <protection hidden="1"/>
    </xf>
    <xf numFmtId="1" fontId="108" fillId="0" borderId="12" xfId="0" applyNumberFormat="1" applyFont="1" applyBorder="1" applyAlignment="1" applyProtection="1">
      <alignment horizontal="center" vertical="center"/>
      <protection hidden="1"/>
    </xf>
    <xf numFmtId="1" fontId="109" fillId="0" borderId="11" xfId="0" applyNumberFormat="1" applyFont="1" applyBorder="1" applyAlignment="1" applyProtection="1">
      <alignment horizontal="center" vertical="center"/>
      <protection hidden="1"/>
    </xf>
    <xf numFmtId="1" fontId="109" fillId="0" borderId="16" xfId="0" applyNumberFormat="1" applyFont="1" applyBorder="1" applyAlignment="1" applyProtection="1">
      <alignment horizontal="center" vertical="center"/>
      <protection hidden="1"/>
    </xf>
    <xf numFmtId="1" fontId="109" fillId="0" borderId="14" xfId="0" applyNumberFormat="1" applyFont="1" applyBorder="1" applyAlignment="1" applyProtection="1">
      <alignment horizontal="center" vertical="center"/>
      <protection hidden="1"/>
    </xf>
    <xf numFmtId="1" fontId="108" fillId="0" borderId="20" xfId="0" applyNumberFormat="1" applyFont="1" applyBorder="1" applyAlignment="1" applyProtection="1">
      <alignment horizontal="center" vertical="center"/>
      <protection hidden="1"/>
    </xf>
    <xf numFmtId="1" fontId="109" fillId="0" borderId="20" xfId="0" applyNumberFormat="1" applyFont="1" applyBorder="1" applyAlignment="1" applyProtection="1">
      <alignment horizontal="center" vertical="center"/>
      <protection hidden="1"/>
    </xf>
    <xf numFmtId="1" fontId="108" fillId="0" borderId="18" xfId="0" applyNumberFormat="1" applyFont="1" applyBorder="1" applyAlignment="1" applyProtection="1">
      <alignment horizontal="center" vertical="center"/>
      <protection hidden="1"/>
    </xf>
    <xf numFmtId="1" fontId="109" fillId="0" borderId="18" xfId="0" applyNumberFormat="1" applyFont="1" applyBorder="1" applyAlignment="1" applyProtection="1">
      <alignment horizontal="center" vertical="center"/>
      <protection hidden="1"/>
    </xf>
    <xf numFmtId="2" fontId="108" fillId="0" borderId="18" xfId="0" applyNumberFormat="1" applyFont="1" applyBorder="1" applyAlignment="1" applyProtection="1">
      <alignment horizontal="center" vertical="center"/>
      <protection hidden="1"/>
    </xf>
    <xf numFmtId="3" fontId="108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108" fillId="52" borderId="11" xfId="0" applyNumberFormat="1" applyFont="1" applyFill="1" applyBorder="1" applyAlignment="1" applyProtection="1">
      <alignment horizontal="center" vertical="center" wrapText="1"/>
      <protection hidden="1"/>
    </xf>
    <xf numFmtId="3" fontId="108" fillId="0" borderId="14" xfId="0" applyNumberFormat="1" applyFont="1" applyFill="1" applyBorder="1" applyAlignment="1" applyProtection="1">
      <alignment horizontal="center" vertical="center" wrapText="1"/>
      <protection hidden="1"/>
    </xf>
    <xf numFmtId="3" fontId="108" fillId="52" borderId="14" xfId="0" applyNumberFormat="1" applyFont="1" applyFill="1" applyBorder="1" applyAlignment="1" applyProtection="1">
      <alignment horizontal="center" vertical="center" wrapText="1"/>
      <protection hidden="1"/>
    </xf>
    <xf numFmtId="3" fontId="108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108" fillId="52" borderId="12" xfId="0" applyNumberFormat="1" applyFont="1" applyFill="1" applyBorder="1" applyAlignment="1" applyProtection="1">
      <alignment horizontal="center" vertical="center" wrapText="1"/>
      <protection hidden="1"/>
    </xf>
    <xf numFmtId="1" fontId="108" fillId="0" borderId="12" xfId="0" applyNumberFormat="1" applyFont="1" applyFill="1" applyBorder="1" applyAlignment="1" applyProtection="1">
      <alignment horizontal="center" vertical="center"/>
      <protection hidden="1"/>
    </xf>
    <xf numFmtId="1" fontId="109" fillId="0" borderId="12" xfId="0" applyNumberFormat="1" applyFont="1" applyFill="1" applyBorder="1" applyAlignment="1" applyProtection="1">
      <alignment horizontal="center" vertical="center"/>
      <protection hidden="1"/>
    </xf>
    <xf numFmtId="0" fontId="29" fillId="54" borderId="18" xfId="318" applyFont="1" applyFill="1" applyBorder="1" applyAlignment="1" applyProtection="1">
      <alignment horizontal="center" vertical="center" wrapText="1"/>
      <protection hidden="1"/>
    </xf>
    <xf numFmtId="0" fontId="29" fillId="54" borderId="10" xfId="318" applyFont="1" applyFill="1" applyBorder="1" applyAlignment="1" applyProtection="1">
      <alignment horizontal="center" vertical="center" wrapText="1"/>
      <protection hidden="1"/>
    </xf>
    <xf numFmtId="0" fontId="29" fillId="55" borderId="21" xfId="314" applyFont="1" applyFill="1" applyBorder="1" applyAlignment="1" applyProtection="1">
      <alignment horizontal="center" vertical="center" wrapText="1"/>
      <protection hidden="1"/>
    </xf>
    <xf numFmtId="0" fontId="29" fillId="55" borderId="10" xfId="314" applyFont="1" applyFill="1" applyBorder="1" applyAlignment="1" applyProtection="1">
      <alignment horizontal="center" vertical="center" wrapText="1"/>
      <protection hidden="1"/>
    </xf>
    <xf numFmtId="0" fontId="29" fillId="54" borderId="10" xfId="0" applyNumberFormat="1" applyFont="1" applyFill="1" applyBorder="1" applyAlignment="1" applyProtection="1">
      <alignment horizontal="center" vertical="center" wrapText="1"/>
      <protection hidden="1"/>
    </xf>
    <xf numFmtId="3" fontId="29" fillId="54" borderId="10" xfId="0" applyNumberFormat="1" applyFont="1" applyFill="1" applyBorder="1" applyAlignment="1" applyProtection="1">
      <alignment horizontal="center" vertical="center" wrapText="1"/>
      <protection hidden="1"/>
    </xf>
    <xf numFmtId="0" fontId="65" fillId="54" borderId="10" xfId="0" applyFont="1" applyFill="1" applyBorder="1" applyAlignment="1" applyProtection="1">
      <alignment horizontal="center" vertical="center" wrapText="1"/>
      <protection hidden="1"/>
    </xf>
    <xf numFmtId="0" fontId="55" fillId="53" borderId="29" xfId="0" applyFont="1" applyFill="1" applyBorder="1"/>
    <xf numFmtId="0" fontId="28" fillId="0" borderId="10" xfId="0" applyFont="1" applyBorder="1" applyAlignment="1">
      <alignment horizontal="center" vertical="center" wrapText="1"/>
    </xf>
    <xf numFmtId="0" fontId="30" fillId="46" borderId="10" xfId="0" applyFont="1" applyFill="1" applyBorder="1" applyAlignment="1" applyProtection="1">
      <alignment horizontal="center" vertical="center"/>
      <protection hidden="1"/>
    </xf>
    <xf numFmtId="0" fontId="29" fillId="0" borderId="0" xfId="0" applyFont="1" applyFill="1" applyBorder="1" applyAlignment="1" applyProtection="1">
      <protection hidden="1"/>
    </xf>
    <xf numFmtId="0" fontId="29" fillId="0" borderId="0" xfId="0" applyFont="1" applyFill="1" applyBorder="1" applyAlignment="1" applyProtection="1">
      <alignment vertical="center" wrapText="1"/>
      <protection hidden="1"/>
    </xf>
    <xf numFmtId="0" fontId="29" fillId="0" borderId="0" xfId="0" applyFont="1" applyFill="1" applyBorder="1" applyAlignment="1" applyProtection="1">
      <alignment vertical="top" wrapText="1"/>
      <protection hidden="1"/>
    </xf>
    <xf numFmtId="2" fontId="30" fillId="0" borderId="0" xfId="0" applyNumberFormat="1" applyFont="1"/>
    <xf numFmtId="0" fontId="29" fillId="50" borderId="1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left" vertical="center"/>
    </xf>
    <xf numFmtId="3" fontId="30" fillId="0" borderId="0" xfId="0" applyNumberFormat="1" applyFont="1" applyFill="1" applyBorder="1" applyAlignment="1">
      <alignment horizontal="center" vertical="center"/>
    </xf>
    <xf numFmtId="0" fontId="30" fillId="0" borderId="0" xfId="0" applyFont="1" applyFill="1" applyBorder="1"/>
    <xf numFmtId="0" fontId="30" fillId="53" borderId="0" xfId="0" applyFont="1" applyFill="1"/>
    <xf numFmtId="0" fontId="30" fillId="53" borderId="0" xfId="0" applyFont="1" applyFill="1" applyBorder="1"/>
    <xf numFmtId="0" fontId="43" fillId="53" borderId="0" xfId="0" applyFont="1" applyFill="1"/>
    <xf numFmtId="0" fontId="46" fillId="53" borderId="0" xfId="0" applyFont="1" applyFill="1"/>
    <xf numFmtId="3" fontId="30" fillId="53" borderId="0" xfId="0" applyNumberFormat="1" applyFont="1" applyFill="1" applyAlignment="1">
      <alignment vertical="center"/>
    </xf>
    <xf numFmtId="0" fontId="110" fillId="0" borderId="0" xfId="0" applyFont="1" applyFill="1" applyBorder="1" applyAlignment="1">
      <alignment horizontal="left" vertical="top" wrapText="1"/>
    </xf>
    <xf numFmtId="3" fontId="110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 applyProtection="1">
      <alignment horizontal="left" vertical="center"/>
      <protection hidden="1"/>
    </xf>
    <xf numFmtId="0" fontId="3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65" fillId="0" borderId="10" xfId="0" applyFont="1" applyFill="1" applyBorder="1" applyAlignment="1" applyProtection="1">
      <alignment horizontal="center" vertical="center" wrapText="1"/>
      <protection hidden="1"/>
    </xf>
    <xf numFmtId="0" fontId="111" fillId="56" borderId="30" xfId="0" applyFont="1" applyFill="1" applyBorder="1" applyAlignment="1">
      <alignment vertical="center"/>
    </xf>
    <xf numFmtId="0" fontId="29" fillId="54" borderId="10" xfId="0" applyFont="1" applyFill="1" applyBorder="1" applyAlignment="1" applyProtection="1">
      <alignment horizontal="center" vertical="center"/>
      <protection hidden="1"/>
    </xf>
    <xf numFmtId="0" fontId="29" fillId="55" borderId="10" xfId="0" applyFont="1" applyFill="1" applyBorder="1" applyAlignment="1" applyProtection="1">
      <alignment horizontal="right" vertical="center"/>
      <protection hidden="1"/>
    </xf>
    <xf numFmtId="0" fontId="29" fillId="55" borderId="10" xfId="0" applyFont="1" applyFill="1" applyBorder="1" applyAlignment="1" applyProtection="1">
      <alignment horizontal="right" vertical="center" wrapText="1"/>
      <protection hidden="1"/>
    </xf>
    <xf numFmtId="0" fontId="66" fillId="0" borderId="0" xfId="0" applyFont="1" applyBorder="1" applyAlignment="1" applyProtection="1">
      <alignment vertical="center" wrapText="1"/>
      <protection hidden="1"/>
    </xf>
    <xf numFmtId="0" fontId="30" fillId="0" borderId="0" xfId="248" applyFont="1" applyBorder="1" applyAlignment="1" applyProtection="1">
      <alignment vertical="center"/>
      <protection hidden="1"/>
    </xf>
    <xf numFmtId="1" fontId="30" fillId="0" borderId="11" xfId="0" applyNumberFormat="1" applyFont="1" applyFill="1" applyBorder="1" applyAlignment="1" applyProtection="1">
      <alignment horizontal="center" vertical="center"/>
      <protection hidden="1"/>
    </xf>
    <xf numFmtId="166" fontId="30" fillId="0" borderId="0" xfId="0" applyNumberFormat="1" applyFont="1"/>
    <xf numFmtId="0" fontId="33" fillId="0" borderId="0" xfId="339" applyFont="1" applyBorder="1" applyAlignment="1">
      <alignment horizontal="center" vertical="center" wrapText="1"/>
    </xf>
    <xf numFmtId="2" fontId="29" fillId="0" borderId="0" xfId="166" applyNumberFormat="1" applyFont="1" applyFill="1" applyBorder="1" applyAlignment="1">
      <alignment horizontal="center" vertical="center" wrapText="1"/>
    </xf>
    <xf numFmtId="4" fontId="30" fillId="0" borderId="0" xfId="339" applyNumberFormat="1" applyFont="1" applyFill="1" applyBorder="1" applyAlignment="1">
      <alignment horizontal="center" vertical="center" wrapText="1"/>
    </xf>
    <xf numFmtId="3" fontId="33" fillId="0" borderId="0" xfId="339" applyNumberFormat="1" applyFont="1" applyFill="1" applyBorder="1" applyAlignment="1">
      <alignment horizontal="center" vertical="center" wrapText="1"/>
    </xf>
    <xf numFmtId="0" fontId="29" fillId="50" borderId="17" xfId="0" applyFont="1" applyFill="1" applyBorder="1" applyAlignment="1">
      <alignment horizontal="center" vertical="center"/>
    </xf>
    <xf numFmtId="0" fontId="70" fillId="0" borderId="21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Border="1" applyAlignment="1" applyProtection="1">
      <alignment vertical="center" wrapText="1"/>
      <protection hidden="1"/>
    </xf>
    <xf numFmtId="0" fontId="70" fillId="0" borderId="0" xfId="0" applyFont="1" applyFill="1" applyBorder="1" applyAlignment="1" applyProtection="1">
      <alignment vertical="center" wrapText="1"/>
      <protection hidden="1"/>
    </xf>
    <xf numFmtId="1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57" fillId="0" borderId="0" xfId="340" applyFont="1" applyBorder="1" applyAlignment="1" applyProtection="1">
      <alignment horizontal="center" vertical="center"/>
      <protection hidden="1"/>
    </xf>
    <xf numFmtId="0" fontId="62" fillId="0" borderId="0" xfId="0" applyFont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56" fillId="0" borderId="0" xfId="0" applyFont="1" applyBorder="1" applyAlignment="1" applyProtection="1">
      <alignment horizontal="center" vertical="center" wrapText="1"/>
      <protection hidden="1"/>
    </xf>
    <xf numFmtId="0" fontId="60" fillId="0" borderId="0" xfId="0" applyFont="1" applyBorder="1" applyAlignment="1">
      <alignment horizontal="center" vertical="center" wrapText="1"/>
    </xf>
    <xf numFmtId="0" fontId="55" fillId="0" borderId="0" xfId="341" applyFont="1" applyAlignment="1">
      <alignment horizontal="center" vertical="center"/>
    </xf>
    <xf numFmtId="0" fontId="112" fillId="0" borderId="0" xfId="0" applyFont="1" applyAlignment="1">
      <alignment vertical="center"/>
    </xf>
    <xf numFmtId="0" fontId="30" fillId="0" borderId="0" xfId="318" applyFont="1" applyFill="1" applyBorder="1" applyAlignment="1" applyProtection="1">
      <alignment vertical="center" wrapText="1"/>
      <protection hidden="1"/>
    </xf>
    <xf numFmtId="0" fontId="61" fillId="0" borderId="17" xfId="0" applyFont="1" applyBorder="1" applyAlignment="1"/>
    <xf numFmtId="0" fontId="61" fillId="0" borderId="15" xfId="0" applyFont="1" applyBorder="1" applyAlignment="1"/>
    <xf numFmtId="0" fontId="61" fillId="0" borderId="18" xfId="0" applyFont="1" applyBorder="1" applyAlignment="1"/>
    <xf numFmtId="0" fontId="30" fillId="0" borderId="29" xfId="318" applyFont="1" applyBorder="1" applyAlignment="1" applyProtection="1">
      <alignment vertical="center" wrapText="1"/>
      <protection hidden="1"/>
    </xf>
    <xf numFmtId="0" fontId="30" fillId="0" borderId="21" xfId="341" applyFont="1" applyFill="1" applyBorder="1" applyAlignment="1">
      <alignment horizontal="center" vertical="center"/>
    </xf>
    <xf numFmtId="0" fontId="29" fillId="0" borderId="28" xfId="318" applyFont="1" applyFill="1" applyBorder="1" applyAlignment="1" applyProtection="1">
      <alignment vertical="center" wrapText="1"/>
      <protection hidden="1"/>
    </xf>
    <xf numFmtId="0" fontId="29" fillId="0" borderId="30" xfId="318" applyFont="1" applyFill="1" applyBorder="1" applyAlignment="1" applyProtection="1">
      <alignment vertical="center" wrapText="1"/>
      <protection hidden="1"/>
    </xf>
    <xf numFmtId="0" fontId="30" fillId="0" borderId="29" xfId="318" applyFont="1" applyFill="1" applyBorder="1" applyAlignment="1" applyProtection="1">
      <alignment vertical="center" wrapText="1"/>
      <protection hidden="1"/>
    </xf>
    <xf numFmtId="0" fontId="30" fillId="0" borderId="26" xfId="318" applyFont="1" applyBorder="1" applyAlignment="1" applyProtection="1">
      <alignment vertical="center" wrapText="1"/>
      <protection hidden="1"/>
    </xf>
    <xf numFmtId="0" fontId="29" fillId="0" borderId="0" xfId="318" applyFont="1" applyBorder="1" applyAlignment="1" applyProtection="1">
      <alignment vertical="center" wrapText="1"/>
      <protection hidden="1"/>
    </xf>
    <xf numFmtId="0" fontId="63" fillId="0" borderId="0" xfId="318" applyFont="1" applyFill="1"/>
    <xf numFmtId="0" fontId="30" fillId="0" borderId="31" xfId="314" applyFont="1" applyBorder="1" applyAlignment="1" applyProtection="1">
      <alignment horizontal="left" vertical="center" wrapText="1"/>
      <protection hidden="1"/>
    </xf>
    <xf numFmtId="0" fontId="30" fillId="0" borderId="12" xfId="314" applyFont="1" applyBorder="1" applyAlignment="1" applyProtection="1">
      <alignment horizontal="left" vertical="center" wrapText="1"/>
      <protection hidden="1"/>
    </xf>
    <xf numFmtId="0" fontId="30" fillId="0" borderId="11" xfId="314" applyFont="1" applyBorder="1" applyAlignment="1" applyProtection="1">
      <alignment horizontal="left" vertical="center" wrapText="1"/>
      <protection hidden="1"/>
    </xf>
    <xf numFmtId="3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0" fontId="28" fillId="0" borderId="0" xfId="340" applyFont="1" applyFill="1" applyBorder="1" applyAlignment="1" applyProtection="1">
      <protection hidden="1"/>
    </xf>
    <xf numFmtId="0" fontId="46" fillId="0" borderId="0" xfId="0" applyFont="1"/>
    <xf numFmtId="0" fontId="61" fillId="0" borderId="0" xfId="0" applyFont="1" applyAlignment="1">
      <alignment horizontal="right"/>
    </xf>
    <xf numFmtId="0" fontId="46" fillId="0" borderId="0" xfId="0" applyFont="1" applyAlignment="1">
      <alignment vertical="center"/>
    </xf>
    <xf numFmtId="0" fontId="0" fillId="0" borderId="0" xfId="0" applyAlignment="1">
      <alignment vertical="center"/>
    </xf>
    <xf numFmtId="0" fontId="61" fillId="48" borderId="0" xfId="0" applyFont="1" applyFill="1" applyBorder="1" applyAlignment="1">
      <alignment vertical="center"/>
    </xf>
    <xf numFmtId="0" fontId="33" fillId="0" borderId="0" xfId="0" applyFont="1" applyFill="1" applyBorder="1" applyAlignment="1">
      <alignment horizontal="center" vertical="center" wrapText="1"/>
    </xf>
    <xf numFmtId="0" fontId="61" fillId="48" borderId="0" xfId="0" applyFont="1" applyFill="1"/>
    <xf numFmtId="0" fontId="30" fillId="0" borderId="0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0" fillId="0" borderId="0" xfId="0" applyFill="1" applyBorder="1"/>
    <xf numFmtId="0" fontId="32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/>
    <xf numFmtId="0" fontId="46" fillId="0" borderId="0" xfId="0" applyFont="1" applyFill="1" applyBorder="1"/>
    <xf numFmtId="0" fontId="61" fillId="0" borderId="0" xfId="0" applyFont="1" applyFill="1" applyBorder="1" applyAlignment="1">
      <alignment vertical="center"/>
    </xf>
    <xf numFmtId="3" fontId="30" fillId="0" borderId="0" xfId="0" applyNumberFormat="1" applyFont="1" applyFill="1" applyBorder="1" applyAlignment="1"/>
    <xf numFmtId="0" fontId="61" fillId="0" borderId="0" xfId="0" applyFont="1" applyFill="1"/>
    <xf numFmtId="0" fontId="61" fillId="53" borderId="0" xfId="0" applyFont="1" applyFill="1"/>
    <xf numFmtId="0" fontId="33" fillId="0" borderId="0" xfId="0" applyFont="1" applyFill="1" applyBorder="1" applyAlignment="1">
      <alignment vertical="center" wrapText="1"/>
    </xf>
    <xf numFmtId="166" fontId="30" fillId="0" borderId="22" xfId="0" applyNumberFormat="1" applyFont="1" applyBorder="1" applyAlignment="1">
      <alignment horizontal="center" vertical="center" wrapText="1"/>
    </xf>
    <xf numFmtId="166" fontId="30" fillId="0" borderId="24" xfId="0" applyNumberFormat="1" applyFont="1" applyBorder="1" applyAlignment="1">
      <alignment horizontal="center" vertical="center" wrapText="1"/>
    </xf>
    <xf numFmtId="1" fontId="61" fillId="0" borderId="0" xfId="0" applyNumberFormat="1" applyFont="1"/>
    <xf numFmtId="1" fontId="61" fillId="53" borderId="0" xfId="0" applyNumberFormat="1" applyFont="1" applyFill="1"/>
    <xf numFmtId="166" fontId="61" fillId="0" borderId="24" xfId="0" applyNumberFormat="1" applyFont="1" applyBorder="1" applyAlignment="1">
      <alignment horizontal="center"/>
    </xf>
    <xf numFmtId="0" fontId="61" fillId="48" borderId="0" xfId="0" applyFont="1" applyFill="1" applyAlignment="1">
      <alignment vertical="center"/>
    </xf>
    <xf numFmtId="0" fontId="31" fillId="0" borderId="0" xfId="0" applyFont="1" applyBorder="1"/>
    <xf numFmtId="0" fontId="29" fillId="0" borderId="0" xfId="288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6" fillId="0" borderId="0" xfId="0" applyFont="1" applyAlignment="1">
      <alignment horizontal="center"/>
    </xf>
    <xf numFmtId="1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1" fontId="30" fillId="0" borderId="0" xfId="0" applyNumberFormat="1" applyFont="1" applyFill="1" applyBorder="1" applyAlignment="1">
      <alignment horizontal="center" vertical="center" wrapText="1"/>
    </xf>
    <xf numFmtId="0" fontId="61" fillId="0" borderId="0" xfId="0" applyFont="1" applyBorder="1"/>
    <xf numFmtId="0" fontId="46" fillId="0" borderId="0" xfId="0" applyFont="1" applyBorder="1"/>
    <xf numFmtId="0" fontId="33" fillId="0" borderId="0" xfId="0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vertical="center" wrapText="1"/>
    </xf>
    <xf numFmtId="0" fontId="29" fillId="0" borderId="28" xfId="0" applyFont="1" applyFill="1" applyBorder="1" applyAlignment="1">
      <alignment vertical="center"/>
    </xf>
    <xf numFmtId="0" fontId="33" fillId="0" borderId="22" xfId="0" applyFont="1" applyFill="1" applyBorder="1" applyAlignment="1">
      <alignment horizontal="center" vertical="center"/>
    </xf>
    <xf numFmtId="1" fontId="61" fillId="53" borderId="0" xfId="0" applyNumberFormat="1" applyFont="1" applyFill="1" applyAlignment="1">
      <alignment horizontal="center" vertical="center"/>
    </xf>
    <xf numFmtId="1" fontId="61" fillId="53" borderId="0" xfId="0" applyNumberFormat="1" applyFont="1" applyFill="1" applyBorder="1" applyAlignment="1">
      <alignment horizontal="center" vertical="center"/>
    </xf>
    <xf numFmtId="1" fontId="61" fillId="53" borderId="0" xfId="0" applyNumberFormat="1" applyFont="1" applyFill="1" applyBorder="1" applyAlignment="1">
      <alignment horizontal="center" vertical="center" wrapText="1"/>
    </xf>
    <xf numFmtId="0" fontId="29" fillId="0" borderId="29" xfId="0" applyFont="1" applyFill="1" applyBorder="1" applyAlignment="1">
      <alignment vertical="center"/>
    </xf>
    <xf numFmtId="1" fontId="61" fillId="53" borderId="0" xfId="0" applyNumberFormat="1" applyFont="1" applyFill="1" applyBorder="1"/>
    <xf numFmtId="1" fontId="61" fillId="53" borderId="0" xfId="0" applyNumberFormat="1" applyFont="1" applyFill="1" applyBorder="1" applyAlignment="1">
      <alignment vertical="center" wrapText="1"/>
    </xf>
    <xf numFmtId="0" fontId="29" fillId="0" borderId="26" xfId="0" applyFont="1" applyFill="1" applyBorder="1" applyAlignment="1">
      <alignment vertical="center"/>
    </xf>
    <xf numFmtId="0" fontId="61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2" fontId="33" fillId="0" borderId="0" xfId="0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1" fontId="33" fillId="0" borderId="0" xfId="0" applyNumberFormat="1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left" vertical="center" wrapText="1"/>
    </xf>
    <xf numFmtId="0" fontId="31" fillId="0" borderId="0" xfId="0" applyFont="1" applyFill="1"/>
    <xf numFmtId="0" fontId="0" fillId="0" borderId="0" xfId="0" applyFill="1"/>
    <xf numFmtId="0" fontId="29" fillId="0" borderId="0" xfId="0" applyFont="1" applyFill="1" applyBorder="1" applyAlignment="1">
      <alignment vertical="center"/>
    </xf>
    <xf numFmtId="0" fontId="32" fillId="0" borderId="0" xfId="0" applyFont="1" applyFill="1" applyBorder="1" applyAlignment="1">
      <alignment vertical="center" wrapText="1"/>
    </xf>
    <xf numFmtId="0" fontId="33" fillId="0" borderId="10" xfId="0" applyFont="1" applyBorder="1" applyAlignment="1">
      <alignment horizontal="left" vertical="center" wrapText="1" indent="1"/>
    </xf>
    <xf numFmtId="0" fontId="31" fillId="0" borderId="0" xfId="0" applyFont="1" applyAlignment="1">
      <alignment vertical="center"/>
    </xf>
    <xf numFmtId="0" fontId="33" fillId="0" borderId="30" xfId="0" applyFont="1" applyBorder="1" applyAlignment="1">
      <alignment horizontal="center" vertical="center" wrapText="1"/>
    </xf>
    <xf numFmtId="2" fontId="30" fillId="0" borderId="17" xfId="0" applyNumberFormat="1" applyFont="1" applyBorder="1" applyAlignment="1" applyProtection="1">
      <alignment horizontal="center" vertical="center" wrapText="1"/>
      <protection hidden="1"/>
    </xf>
    <xf numFmtId="1" fontId="55" fillId="48" borderId="0" xfId="0" applyNumberFormat="1" applyFont="1" applyFill="1" applyAlignment="1">
      <alignment horizontal="center" vertical="center"/>
    </xf>
    <xf numFmtId="1" fontId="30" fillId="0" borderId="0" xfId="0" applyNumberFormat="1" applyFont="1"/>
    <xf numFmtId="1" fontId="30" fillId="53" borderId="0" xfId="0" applyNumberFormat="1" applyFont="1" applyFill="1" applyBorder="1" applyAlignment="1" applyProtection="1">
      <alignment horizontal="center" vertical="center" wrapText="1"/>
      <protection hidden="1"/>
    </xf>
    <xf numFmtId="1" fontId="55" fillId="53" borderId="29" xfId="0" applyNumberFormat="1" applyFont="1" applyFill="1" applyBorder="1" applyAlignment="1">
      <alignment horizontal="center"/>
    </xf>
    <xf numFmtId="1" fontId="54" fillId="53" borderId="29" xfId="0" applyNumberFormat="1" applyFont="1" applyFill="1" applyBorder="1" applyAlignment="1" applyProtection="1">
      <alignment horizontal="center" vertical="center"/>
      <protection hidden="1"/>
    </xf>
    <xf numFmtId="1" fontId="55" fillId="48" borderId="29" xfId="0" applyNumberFormat="1" applyFont="1" applyFill="1" applyBorder="1"/>
    <xf numFmtId="1" fontId="55" fillId="48" borderId="0" xfId="0" applyNumberFormat="1" applyFont="1" applyFill="1"/>
    <xf numFmtId="1" fontId="31" fillId="0" borderId="0" xfId="0" applyNumberFormat="1" applyFont="1" applyAlignment="1">
      <alignment horizontal="center"/>
    </xf>
    <xf numFmtId="1" fontId="70" fillId="52" borderId="0" xfId="0" applyNumberFormat="1" applyFont="1" applyFill="1" applyBorder="1" applyAlignment="1">
      <alignment horizontal="center" vertical="center"/>
    </xf>
    <xf numFmtId="0" fontId="33" fillId="53" borderId="11" xfId="0" applyNumberFormat="1" applyFont="1" applyFill="1" applyBorder="1" applyAlignment="1">
      <alignment horizontal="center" vertical="center"/>
    </xf>
    <xf numFmtId="0" fontId="33" fillId="53" borderId="14" xfId="0" applyNumberFormat="1" applyFont="1" applyFill="1" applyBorder="1" applyAlignment="1">
      <alignment horizontal="center" vertical="center"/>
    </xf>
    <xf numFmtId="0" fontId="33" fillId="53" borderId="12" xfId="0" applyNumberFormat="1" applyFont="1" applyFill="1" applyBorder="1" applyAlignment="1">
      <alignment horizontal="center" vertical="center"/>
    </xf>
    <xf numFmtId="1" fontId="30" fillId="0" borderId="0" xfId="0" applyNumberFormat="1" applyFont="1" applyAlignment="1">
      <alignment vertical="center"/>
    </xf>
    <xf numFmtId="0" fontId="30" fillId="53" borderId="10" xfId="0" applyNumberFormat="1" applyFont="1" applyFill="1" applyBorder="1" applyAlignment="1">
      <alignment horizontal="center" vertical="center"/>
    </xf>
    <xf numFmtId="1" fontId="30" fillId="53" borderId="0" xfId="0" applyNumberFormat="1" applyFont="1" applyFill="1"/>
    <xf numFmtId="1" fontId="30" fillId="53" borderId="0" xfId="0" applyNumberFormat="1" applyFont="1" applyFill="1" applyAlignment="1">
      <alignment vertical="center"/>
    </xf>
    <xf numFmtId="1" fontId="30" fillId="53" borderId="0" xfId="0" applyNumberFormat="1" applyFont="1" applyFill="1" applyBorder="1"/>
    <xf numFmtId="1" fontId="61" fillId="0" borderId="0" xfId="0" applyNumberFormat="1" applyFont="1" applyFill="1" applyBorder="1"/>
    <xf numFmtId="1" fontId="0" fillId="0" borderId="0" xfId="0" applyNumberFormat="1" applyFill="1" applyBorder="1"/>
    <xf numFmtId="1" fontId="61" fillId="48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3" fillId="0" borderId="11" xfId="0" applyNumberFormat="1" applyFont="1" applyFill="1" applyBorder="1" applyAlignment="1">
      <alignment horizontal="center" vertical="center"/>
    </xf>
    <xf numFmtId="1" fontId="33" fillId="0" borderId="14" xfId="0" applyNumberFormat="1" applyFont="1" applyFill="1" applyBorder="1" applyAlignment="1">
      <alignment horizontal="center" vertical="center"/>
    </xf>
    <xf numFmtId="1" fontId="33" fillId="0" borderId="23" xfId="0" applyNumberFormat="1" applyFont="1" applyFill="1" applyBorder="1" applyAlignment="1">
      <alignment horizontal="center" vertical="center"/>
    </xf>
    <xf numFmtId="1" fontId="33" fillId="0" borderId="10" xfId="0" applyNumberFormat="1" applyFont="1" applyBorder="1" applyAlignment="1">
      <alignment horizontal="left" vertical="center" wrapText="1" indent="1"/>
    </xf>
    <xf numFmtId="1" fontId="33" fillId="0" borderId="21" xfId="0" applyNumberFormat="1" applyFont="1" applyBorder="1" applyAlignment="1">
      <alignment horizontal="left" vertical="center" wrapText="1" indent="1"/>
    </xf>
    <xf numFmtId="1" fontId="54" fillId="0" borderId="18" xfId="0" applyNumberFormat="1" applyFont="1" applyFill="1" applyBorder="1" applyAlignment="1" applyProtection="1">
      <alignment horizontal="center" vertical="center"/>
      <protection hidden="1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30" fillId="0" borderId="15" xfId="318" applyFont="1" applyBorder="1" applyAlignment="1" applyProtection="1">
      <alignment horizontal="center" vertical="center"/>
      <protection hidden="1"/>
    </xf>
    <xf numFmtId="0" fontId="30" fillId="0" borderId="23" xfId="318" applyFont="1" applyBorder="1" applyAlignment="1" applyProtection="1">
      <alignment horizontal="center" vertical="center" wrapText="1"/>
      <protection hidden="1"/>
    </xf>
    <xf numFmtId="0" fontId="30" fillId="0" borderId="24" xfId="318" applyFont="1" applyBorder="1" applyAlignment="1" applyProtection="1">
      <alignment horizontal="center" vertical="center" wrapText="1"/>
      <protection hidden="1"/>
    </xf>
    <xf numFmtId="0" fontId="30" fillId="0" borderId="22" xfId="318" applyFont="1" applyBorder="1" applyAlignment="1" applyProtection="1">
      <alignment horizontal="center" vertical="center" wrapText="1"/>
      <protection hidden="1"/>
    </xf>
    <xf numFmtId="0" fontId="0" fillId="0" borderId="0" xfId="0" applyAlignment="1"/>
    <xf numFmtId="3" fontId="33" fillId="0" borderId="11" xfId="0" applyNumberFormat="1" applyFont="1" applyFill="1" applyBorder="1" applyAlignment="1">
      <alignment horizontal="center" vertical="center"/>
    </xf>
    <xf numFmtId="3" fontId="33" fillId="0" borderId="14" xfId="0" applyNumberFormat="1" applyFont="1" applyBorder="1" applyAlignment="1">
      <alignment horizontal="center" vertical="center"/>
    </xf>
    <xf numFmtId="3" fontId="33" fillId="0" borderId="12" xfId="0" applyNumberFormat="1" applyFont="1" applyBorder="1" applyAlignment="1">
      <alignment horizontal="center" vertical="center"/>
    </xf>
    <xf numFmtId="3" fontId="33" fillId="0" borderId="11" xfId="0" applyNumberFormat="1" applyFont="1" applyBorder="1" applyAlignment="1">
      <alignment horizontal="center" vertical="center"/>
    </xf>
    <xf numFmtId="3" fontId="30" fillId="0" borderId="10" xfId="0" applyNumberFormat="1" applyFont="1" applyBorder="1" applyAlignment="1">
      <alignment horizontal="center" vertical="center"/>
    </xf>
    <xf numFmtId="1" fontId="30" fillId="0" borderId="32" xfId="318" applyNumberFormat="1" applyFont="1" applyBorder="1" applyAlignment="1" applyProtection="1">
      <alignment horizontal="center" vertical="center" wrapText="1"/>
      <protection hidden="1"/>
    </xf>
    <xf numFmtId="1" fontId="30" fillId="0" borderId="23" xfId="318" applyNumberFormat="1" applyFont="1" applyBorder="1" applyAlignment="1" applyProtection="1">
      <alignment horizontal="center" vertical="center" wrapText="1"/>
      <protection hidden="1"/>
    </xf>
    <xf numFmtId="1" fontId="30" fillId="0" borderId="24" xfId="318" applyNumberFormat="1" applyFont="1" applyBorder="1" applyAlignment="1" applyProtection="1">
      <alignment horizontal="center" vertical="center" wrapText="1"/>
      <protection hidden="1"/>
    </xf>
    <xf numFmtId="0" fontId="61" fillId="0" borderId="10" xfId="0" applyFont="1" applyBorder="1" applyAlignment="1"/>
    <xf numFmtId="1" fontId="54" fillId="0" borderId="16" xfId="0" applyNumberFormat="1" applyFont="1" applyFill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center" vertical="center" wrapText="1"/>
      <protection hidden="1"/>
    </xf>
    <xf numFmtId="0" fontId="29" fillId="0" borderId="28" xfId="0" applyFont="1" applyFill="1" applyBorder="1" applyAlignment="1" applyProtection="1">
      <alignment horizontal="left" vertical="center" wrapText="1"/>
      <protection hidden="1"/>
    </xf>
    <xf numFmtId="2" fontId="70" fillId="0" borderId="28" xfId="0" applyNumberFormat="1" applyFont="1" applyFill="1" applyBorder="1" applyAlignment="1" applyProtection="1">
      <alignment horizontal="center" vertical="center" wrapText="1"/>
      <protection hidden="1"/>
    </xf>
    <xf numFmtId="0" fontId="60" fillId="0" borderId="0" xfId="0" applyFont="1" applyBorder="1" applyAlignment="1">
      <alignment wrapText="1"/>
    </xf>
    <xf numFmtId="0" fontId="29" fillId="57" borderId="27" xfId="0" applyFont="1" applyFill="1" applyBorder="1" applyAlignment="1" applyProtection="1">
      <alignment vertical="top" wrapText="1"/>
      <protection hidden="1"/>
    </xf>
    <xf numFmtId="0" fontId="66" fillId="57" borderId="0" xfId="0" applyFont="1" applyFill="1" applyBorder="1" applyAlignment="1" applyProtection="1">
      <alignment vertical="top" wrapText="1"/>
      <protection hidden="1"/>
    </xf>
    <xf numFmtId="166" fontId="61" fillId="0" borderId="24" xfId="0" applyNumberFormat="1" applyFont="1" applyBorder="1" applyAlignment="1">
      <alignment horizontal="center" vertical="center"/>
    </xf>
    <xf numFmtId="0" fontId="29" fillId="0" borderId="13" xfId="314" applyFont="1" applyBorder="1" applyAlignment="1" applyProtection="1">
      <alignment horizontal="center" vertical="center" wrapText="1"/>
      <protection hidden="1"/>
    </xf>
    <xf numFmtId="166" fontId="30" fillId="0" borderId="17" xfId="0" applyNumberFormat="1" applyFont="1" applyFill="1" applyBorder="1" applyAlignment="1" applyProtection="1">
      <alignment horizontal="center" vertical="center"/>
      <protection hidden="1"/>
    </xf>
    <xf numFmtId="0" fontId="70" fillId="0" borderId="10" xfId="0" applyFont="1" applyBorder="1" applyAlignment="1">
      <alignment horizontal="center" vertical="center"/>
    </xf>
    <xf numFmtId="0" fontId="70" fillId="0" borderId="10" xfId="0" applyFont="1" applyBorder="1" applyAlignment="1">
      <alignment horizontal="center" vertical="center" wrapText="1"/>
    </xf>
    <xf numFmtId="9" fontId="40" fillId="0" borderId="0" xfId="357" applyFont="1" applyBorder="1" applyAlignment="1">
      <alignment horizontal="center" vertical="center"/>
    </xf>
    <xf numFmtId="0" fontId="65" fillId="51" borderId="10" xfId="0" applyFont="1" applyFill="1" applyBorder="1" applyAlignment="1" applyProtection="1">
      <alignment horizontal="center" vertical="center" wrapText="1"/>
      <protection hidden="1"/>
    </xf>
    <xf numFmtId="0" fontId="70" fillId="0" borderId="14" xfId="0" applyFont="1" applyFill="1" applyBorder="1" applyAlignment="1" applyProtection="1">
      <alignment horizontal="center" vertical="center" wrapText="1"/>
      <protection hidden="1"/>
    </xf>
    <xf numFmtId="0" fontId="70" fillId="0" borderId="18" xfId="0" applyFont="1" applyFill="1" applyBorder="1" applyAlignment="1" applyProtection="1">
      <alignment horizontal="center" vertical="center" wrapText="1"/>
      <protection hidden="1"/>
    </xf>
    <xf numFmtId="166" fontId="70" fillId="0" borderId="11" xfId="0" applyNumberFormat="1" applyFont="1" applyFill="1" applyBorder="1" applyAlignment="1" applyProtection="1">
      <alignment horizontal="center" vertical="center"/>
      <protection hidden="1"/>
    </xf>
    <xf numFmtId="166" fontId="70" fillId="0" borderId="12" xfId="0" applyNumberFormat="1" applyFont="1" applyFill="1" applyBorder="1" applyAlignment="1" applyProtection="1">
      <alignment horizontal="center" vertical="center"/>
      <protection hidden="1"/>
    </xf>
    <xf numFmtId="166" fontId="70" fillId="0" borderId="15" xfId="0" applyNumberFormat="1" applyFont="1" applyFill="1" applyBorder="1" applyAlignment="1" applyProtection="1">
      <alignment horizontal="center" vertical="center"/>
      <protection hidden="1"/>
    </xf>
    <xf numFmtId="166" fontId="70" fillId="0" borderId="17" xfId="0" applyNumberFormat="1" applyFont="1" applyFill="1" applyBorder="1" applyAlignment="1" applyProtection="1">
      <alignment horizontal="center" vertical="center"/>
      <protection hidden="1"/>
    </xf>
    <xf numFmtId="2" fontId="70" fillId="0" borderId="10" xfId="0" applyNumberFormat="1" applyFont="1" applyBorder="1" applyAlignment="1" applyProtection="1">
      <alignment horizontal="center" vertical="center" wrapText="1"/>
      <protection hidden="1"/>
    </xf>
    <xf numFmtId="2" fontId="7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95" fillId="0" borderId="0" xfId="0" applyFont="1"/>
    <xf numFmtId="1" fontId="31" fillId="0" borderId="0" xfId="0" applyNumberFormat="1" applyFont="1"/>
    <xf numFmtId="0" fontId="95" fillId="0" borderId="0" xfId="0" applyFont="1" applyAlignment="1"/>
    <xf numFmtId="0" fontId="61" fillId="0" borderId="0" xfId="0" applyFont="1" applyAlignment="1">
      <alignment horizontal="left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0" fontId="30" fillId="0" borderId="27" xfId="0" applyFont="1" applyBorder="1" applyAlignment="1">
      <alignment vertical="center"/>
    </xf>
    <xf numFmtId="1" fontId="61" fillId="0" borderId="0" xfId="0" applyNumberFormat="1" applyFont="1" applyAlignment="1">
      <alignment horizontal="center" vertical="center"/>
    </xf>
    <xf numFmtId="3" fontId="30" fillId="0" borderId="10" xfId="0" applyNumberFormat="1" applyFont="1" applyFill="1" applyBorder="1" applyAlignment="1">
      <alignment horizontal="center" vertical="center"/>
    </xf>
    <xf numFmtId="0" fontId="70" fillId="0" borderId="17" xfId="0" applyFont="1" applyBorder="1" applyAlignment="1" applyProtection="1">
      <alignment horizontal="center" vertical="center" wrapText="1"/>
      <protection hidden="1"/>
    </xf>
    <xf numFmtId="0" fontId="70" fillId="0" borderId="17" xfId="0" applyFont="1" applyBorder="1" applyAlignment="1">
      <alignment horizontal="left" vertical="center" wrapText="1"/>
    </xf>
    <xf numFmtId="3" fontId="30" fillId="0" borderId="0" xfId="0" applyNumberFormat="1" applyFont="1" applyAlignment="1">
      <alignment vertical="center"/>
    </xf>
    <xf numFmtId="0" fontId="28" fillId="0" borderId="0" xfId="340" applyFont="1" applyBorder="1" applyAlignment="1" applyProtection="1">
      <alignment vertical="center"/>
      <protection hidden="1"/>
    </xf>
    <xf numFmtId="0" fontId="29" fillId="0" borderId="0" xfId="340" applyFont="1" applyBorder="1" applyAlignment="1">
      <alignment vertical="center"/>
    </xf>
    <xf numFmtId="0" fontId="11" fillId="0" borderId="0" xfId="0" applyFont="1" applyAlignment="1">
      <alignment vertical="center"/>
    </xf>
    <xf numFmtId="166" fontId="30" fillId="0" borderId="10" xfId="0" applyNumberFormat="1" applyFont="1" applyBorder="1" applyAlignment="1">
      <alignment horizontal="center" vertical="center" wrapText="1"/>
    </xf>
    <xf numFmtId="169" fontId="33" fillId="0" borderId="23" xfId="318" applyNumberFormat="1" applyFont="1" applyBorder="1" applyAlignment="1" applyProtection="1">
      <alignment horizontal="center" vertical="center" wrapText="1"/>
      <protection hidden="1"/>
    </xf>
    <xf numFmtId="169" fontId="33" fillId="0" borderId="22" xfId="318" applyNumberFormat="1" applyFont="1" applyBorder="1" applyAlignment="1" applyProtection="1">
      <alignment horizontal="center" vertical="center" wrapText="1"/>
      <protection hidden="1"/>
    </xf>
    <xf numFmtId="169" fontId="33" fillId="0" borderId="24" xfId="318" applyNumberFormat="1" applyFont="1" applyBorder="1" applyAlignment="1" applyProtection="1">
      <alignment horizontal="center" vertical="center" wrapText="1"/>
      <protection hidden="1"/>
    </xf>
    <xf numFmtId="14" fontId="30" fillId="0" borderId="0" xfId="0" applyNumberFormat="1" applyFont="1" applyBorder="1" applyAlignment="1">
      <alignment horizontal="left"/>
    </xf>
    <xf numFmtId="2" fontId="31" fillId="0" borderId="0" xfId="0" applyNumberFormat="1" applyFont="1"/>
    <xf numFmtId="2" fontId="61" fillId="0" borderId="0" xfId="0" applyNumberFormat="1" applyFont="1"/>
    <xf numFmtId="166" fontId="27" fillId="0" borderId="0" xfId="0" applyNumberFormat="1" applyFont="1"/>
    <xf numFmtId="174" fontId="27" fillId="0" borderId="0" xfId="357" applyNumberFormat="1" applyFont="1"/>
    <xf numFmtId="10" fontId="27" fillId="0" borderId="0" xfId="357" applyNumberFormat="1" applyFont="1"/>
    <xf numFmtId="2" fontId="27" fillId="0" borderId="0" xfId="0" applyNumberFormat="1" applyFont="1"/>
    <xf numFmtId="175" fontId="27" fillId="0" borderId="0" xfId="0" applyNumberFormat="1" applyFont="1" applyFill="1"/>
    <xf numFmtId="4" fontId="30" fillId="53" borderId="0" xfId="0" applyNumberFormat="1" applyFont="1" applyFill="1" applyAlignment="1">
      <alignment vertical="center"/>
    </xf>
    <xf numFmtId="0" fontId="55" fillId="48" borderId="0" xfId="0" applyFont="1" applyFill="1" applyAlignment="1">
      <alignment horizontal="center" vertical="center" wrapText="1"/>
    </xf>
    <xf numFmtId="0" fontId="30" fillId="53" borderId="0" xfId="0" applyFont="1" applyFill="1" applyAlignment="1">
      <alignment horizontal="center" vertical="center" wrapText="1"/>
    </xf>
    <xf numFmtId="1" fontId="31" fillId="0" borderId="0" xfId="0" applyNumberFormat="1" applyFont="1" applyFill="1" applyAlignment="1">
      <alignment horizontal="center" vertical="center"/>
    </xf>
    <xf numFmtId="1" fontId="31" fillId="0" borderId="0" xfId="0" applyNumberFormat="1" applyFont="1" applyAlignment="1">
      <alignment vertical="center"/>
    </xf>
    <xf numFmtId="10" fontId="31" fillId="0" borderId="0" xfId="357" applyNumberFormat="1" applyFont="1" applyAlignment="1">
      <alignment vertical="center"/>
    </xf>
    <xf numFmtId="0" fontId="27" fillId="52" borderId="0" xfId="0" applyFont="1" applyFill="1" applyAlignment="1">
      <alignment horizontal="center" vertical="center"/>
    </xf>
    <xf numFmtId="2" fontId="31" fillId="52" borderId="0" xfId="0" applyNumberFormat="1" applyFont="1" applyFill="1" applyAlignment="1">
      <alignment vertical="center"/>
    </xf>
    <xf numFmtId="0" fontId="70" fillId="0" borderId="11" xfId="0" applyFont="1" applyBorder="1" applyAlignment="1">
      <alignment horizontal="center" vertical="center" wrapText="1"/>
    </xf>
    <xf numFmtId="1" fontId="70" fillId="0" borderId="10" xfId="0" applyNumberFormat="1" applyFont="1" applyBorder="1" applyAlignment="1">
      <alignment horizontal="center" vertical="center" wrapText="1"/>
    </xf>
    <xf numFmtId="0" fontId="70" fillId="0" borderId="10" xfId="0" applyFont="1" applyBorder="1" applyAlignment="1">
      <alignment vertical="center" wrapText="1"/>
    </xf>
    <xf numFmtId="2" fontId="70" fillId="0" borderId="10" xfId="0" applyNumberFormat="1" applyFont="1" applyBorder="1" applyAlignment="1">
      <alignment vertical="center" wrapText="1"/>
    </xf>
    <xf numFmtId="166" fontId="70" fillId="0" borderId="10" xfId="0" applyNumberFormat="1" applyFont="1" applyBorder="1" applyAlignment="1" applyProtection="1">
      <alignment vertical="center" wrapText="1"/>
      <protection hidden="1"/>
    </xf>
    <xf numFmtId="1" fontId="70" fillId="0" borderId="10" xfId="0" applyNumberFormat="1" applyFont="1" applyBorder="1" applyAlignment="1" applyProtection="1">
      <alignment horizontal="center" vertical="center" wrapText="1"/>
      <protection hidden="1"/>
    </xf>
    <xf numFmtId="0" fontId="97" fillId="0" borderId="10" xfId="318" applyFont="1" applyBorder="1"/>
    <xf numFmtId="2" fontId="70" fillId="0" borderId="10" xfId="0" applyNumberFormat="1" applyFont="1" applyBorder="1" applyAlignment="1">
      <alignment horizontal="center" vertical="center" wrapText="1"/>
    </xf>
    <xf numFmtId="0" fontId="70" fillId="0" borderId="10" xfId="0" applyFont="1" applyBorder="1" applyAlignment="1" applyProtection="1">
      <alignment horizontal="center" vertical="center" wrapText="1"/>
      <protection hidden="1"/>
    </xf>
    <xf numFmtId="2" fontId="70" fillId="0" borderId="10" xfId="0" applyNumberFormat="1" applyFont="1" applyFill="1" applyBorder="1" applyAlignment="1" applyProtection="1">
      <alignment horizontal="center" vertical="center"/>
      <protection hidden="1"/>
    </xf>
    <xf numFmtId="0" fontId="70" fillId="0" borderId="10" xfId="0" applyNumberFormat="1" applyFont="1" applyBorder="1" applyAlignment="1" applyProtection="1">
      <alignment horizontal="center" vertical="center" wrapText="1"/>
      <protection hidden="1"/>
    </xf>
    <xf numFmtId="3" fontId="70" fillId="0" borderId="10" xfId="0" applyNumberFormat="1" applyFont="1" applyFill="1" applyBorder="1" applyAlignment="1" applyProtection="1">
      <alignment horizontal="center" vertical="center"/>
      <protection hidden="1"/>
    </xf>
    <xf numFmtId="0" fontId="65" fillId="46" borderId="21" xfId="0" applyFont="1" applyFill="1" applyBorder="1" applyAlignment="1" applyProtection="1">
      <alignment horizontal="center" vertical="center" wrapText="1"/>
      <protection hidden="1"/>
    </xf>
    <xf numFmtId="0" fontId="65" fillId="46" borderId="19" xfId="0" applyFont="1" applyFill="1" applyBorder="1" applyAlignment="1" applyProtection="1">
      <alignment horizontal="center" vertical="center" wrapText="1"/>
      <protection hidden="1"/>
    </xf>
    <xf numFmtId="166" fontId="70" fillId="0" borderId="10" xfId="0" applyNumberFormat="1" applyFont="1" applyBorder="1" applyAlignment="1" applyProtection="1">
      <alignment horizontal="center" vertical="center" wrapText="1"/>
      <protection hidden="1"/>
    </xf>
    <xf numFmtId="3" fontId="70" fillId="0" borderId="10" xfId="0" applyNumberFormat="1" applyFont="1" applyBorder="1" applyAlignment="1">
      <alignment horizontal="center" vertical="center" wrapText="1"/>
    </xf>
    <xf numFmtId="0" fontId="30" fillId="53" borderId="0" xfId="0" applyFont="1" applyFill="1" applyAlignment="1">
      <alignment horizontal="center"/>
    </xf>
    <xf numFmtId="2" fontId="30" fillId="0" borderId="0" xfId="0" applyNumberFormat="1" applyFont="1" applyAlignment="1">
      <alignment vertical="center"/>
    </xf>
    <xf numFmtId="0" fontId="61" fillId="0" borderId="0" xfId="0" applyFont="1" applyFill="1" applyAlignment="1">
      <alignment horizontal="right"/>
    </xf>
    <xf numFmtId="0" fontId="30" fillId="0" borderId="0" xfId="0" applyFont="1" applyFill="1" applyBorder="1" applyAlignment="1">
      <alignment horizontal="right" vertical="center"/>
    </xf>
    <xf numFmtId="0" fontId="30" fillId="0" borderId="0" xfId="0" applyFont="1" applyFill="1" applyBorder="1" applyAlignment="1">
      <alignment horizontal="right" vertical="center" wrapText="1"/>
    </xf>
    <xf numFmtId="1" fontId="29" fillId="0" borderId="0" xfId="0" applyNumberFormat="1" applyFont="1" applyFill="1" applyBorder="1" applyAlignment="1">
      <alignment horizontal="center" vertical="center"/>
    </xf>
    <xf numFmtId="2" fontId="61" fillId="0" borderId="0" xfId="0" applyNumberFormat="1" applyFont="1" applyFill="1" applyBorder="1" applyAlignment="1">
      <alignment vertical="center" wrapText="1"/>
    </xf>
    <xf numFmtId="9" fontId="113" fillId="58" borderId="10" xfId="357" applyFont="1" applyFill="1" applyBorder="1" applyAlignment="1">
      <alignment horizontal="center" vertical="center" wrapText="1"/>
    </xf>
    <xf numFmtId="0" fontId="114" fillId="58" borderId="10" xfId="0" applyFont="1" applyFill="1" applyBorder="1" applyAlignment="1">
      <alignment horizontal="center" vertical="center" wrapText="1"/>
    </xf>
    <xf numFmtId="0" fontId="65" fillId="0" borderId="0" xfId="0" applyFont="1" applyBorder="1" applyAlignment="1">
      <alignment horizontal="center" vertical="center" wrapText="1"/>
    </xf>
    <xf numFmtId="0" fontId="1" fillId="0" borderId="10" xfId="318" applyBorder="1"/>
    <xf numFmtId="2" fontId="30" fillId="0" borderId="0" xfId="0" applyNumberFormat="1" applyFont="1" applyFill="1"/>
    <xf numFmtId="2" fontId="61" fillId="0" borderId="0" xfId="357" applyNumberFormat="1" applyFont="1"/>
    <xf numFmtId="0" fontId="115" fillId="0" borderId="0" xfId="0" applyFont="1" applyBorder="1" applyAlignment="1" applyProtection="1">
      <alignment vertical="top"/>
      <protection hidden="1"/>
    </xf>
    <xf numFmtId="0" fontId="116" fillId="0" borderId="0" xfId="0" applyFont="1"/>
    <xf numFmtId="0" fontId="115" fillId="0" borderId="0" xfId="0" applyFont="1" applyBorder="1" applyAlignment="1" applyProtection="1">
      <alignment vertical="center"/>
      <protection hidden="1"/>
    </xf>
    <xf numFmtId="0" fontId="117" fillId="0" borderId="0" xfId="0" applyFont="1" applyBorder="1" applyAlignment="1" applyProtection="1">
      <alignment vertical="top"/>
      <protection hidden="1"/>
    </xf>
    <xf numFmtId="0" fontId="115" fillId="0" borderId="0" xfId="0" applyFont="1" applyBorder="1" applyAlignment="1" applyProtection="1">
      <alignment vertical="center" wrapText="1"/>
      <protection hidden="1"/>
    </xf>
    <xf numFmtId="0" fontId="115" fillId="0" borderId="0" xfId="0" applyFont="1" applyBorder="1" applyAlignment="1">
      <alignment vertical="top" wrapText="1"/>
    </xf>
    <xf numFmtId="0" fontId="30" fillId="0" borderId="35" xfId="314" applyFont="1" applyBorder="1" applyAlignment="1" applyProtection="1">
      <alignment horizontal="left" vertical="center" wrapText="1"/>
      <protection hidden="1"/>
    </xf>
    <xf numFmtId="0" fontId="30" fillId="0" borderId="25" xfId="341" applyFont="1" applyBorder="1" applyAlignment="1">
      <alignment vertical="center" wrapText="1"/>
    </xf>
    <xf numFmtId="0" fontId="29" fillId="49" borderId="21" xfId="0" applyFont="1" applyFill="1" applyBorder="1" applyAlignment="1">
      <alignment horizontal="center" vertical="center" wrapText="1"/>
    </xf>
    <xf numFmtId="1" fontId="33" fillId="0" borderId="12" xfId="0" applyNumberFormat="1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left" vertical="center" indent="2"/>
    </xf>
    <xf numFmtId="0" fontId="33" fillId="0" borderId="14" xfId="0" applyFont="1" applyFill="1" applyBorder="1" applyAlignment="1">
      <alignment horizontal="left" vertical="center" indent="2"/>
    </xf>
    <xf numFmtId="0" fontId="30" fillId="0" borderId="13" xfId="0" applyFont="1" applyFill="1" applyBorder="1" applyAlignment="1">
      <alignment vertical="center"/>
    </xf>
    <xf numFmtId="0" fontId="30" fillId="59" borderId="0" xfId="0" applyFont="1" applyFill="1" applyBorder="1" applyAlignment="1">
      <alignment vertical="center" wrapText="1"/>
    </xf>
    <xf numFmtId="0" fontId="61" fillId="0" borderId="0" xfId="0" applyFont="1" applyBorder="1" applyAlignment="1">
      <alignment vertical="center" wrapText="1"/>
    </xf>
    <xf numFmtId="0" fontId="61" fillId="0" borderId="0" xfId="0" applyFont="1" applyAlignment="1">
      <alignment vertical="center" wrapText="1"/>
    </xf>
    <xf numFmtId="0" fontId="61" fillId="0" borderId="0" xfId="0" applyFont="1" applyFill="1" applyAlignment="1">
      <alignment vertical="center" wrapText="1"/>
    </xf>
    <xf numFmtId="0" fontId="61" fillId="0" borderId="0" xfId="0" applyFont="1" applyBorder="1" applyAlignment="1" applyProtection="1">
      <alignment vertical="center" wrapText="1"/>
      <protection hidden="1"/>
    </xf>
    <xf numFmtId="0" fontId="30" fillId="0" borderId="10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0" fontId="30" fillId="0" borderId="0" xfId="0" applyFont="1" applyAlignment="1">
      <alignment vertical="top"/>
    </xf>
    <xf numFmtId="0" fontId="118" fillId="0" borderId="0" xfId="0" applyFont="1" applyFill="1" applyBorder="1" applyAlignment="1">
      <alignment vertical="center"/>
    </xf>
    <xf numFmtId="0" fontId="30" fillId="0" borderId="0" xfId="0" applyFont="1" applyAlignment="1">
      <alignment horizontal="center"/>
    </xf>
    <xf numFmtId="1" fontId="30" fillId="0" borderId="0" xfId="0" applyNumberFormat="1" applyFont="1" applyAlignment="1">
      <alignment horizontal="center" vertical="center"/>
    </xf>
    <xf numFmtId="166" fontId="30" fillId="0" borderId="0" xfId="0" applyNumberFormat="1" applyFont="1" applyAlignment="1">
      <alignment horizontal="center" vertical="center"/>
    </xf>
    <xf numFmtId="1" fontId="30" fillId="53" borderId="10" xfId="0" applyNumberFormat="1" applyFont="1" applyFill="1" applyBorder="1" applyAlignment="1">
      <alignment vertical="center"/>
    </xf>
    <xf numFmtId="0" fontId="29" fillId="0" borderId="11" xfId="0" applyFont="1" applyFill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3" fontId="33" fillId="0" borderId="12" xfId="0" applyNumberFormat="1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 wrapText="1"/>
    </xf>
    <xf numFmtId="3" fontId="33" fillId="0" borderId="14" xfId="0" applyNumberFormat="1" applyFont="1" applyFill="1" applyBorder="1" applyAlignment="1">
      <alignment horizontal="center" vertical="center"/>
    </xf>
    <xf numFmtId="0" fontId="29" fillId="0" borderId="14" xfId="0" applyFont="1" applyFill="1" applyBorder="1" applyAlignment="1">
      <alignment horizontal="center" vertical="center"/>
    </xf>
    <xf numFmtId="0" fontId="76" fillId="53" borderId="10" xfId="0" applyNumberFormat="1" applyFont="1" applyFill="1" applyBorder="1" applyAlignment="1">
      <alignment horizontal="center" vertical="center"/>
    </xf>
    <xf numFmtId="1" fontId="76" fillId="53" borderId="10" xfId="0" applyNumberFormat="1" applyFont="1" applyFill="1" applyBorder="1" applyAlignment="1">
      <alignment vertical="center"/>
    </xf>
    <xf numFmtId="0" fontId="30" fillId="53" borderId="10" xfId="0" applyFont="1" applyFill="1" applyBorder="1" applyAlignment="1">
      <alignment vertical="center"/>
    </xf>
    <xf numFmtId="0" fontId="30" fillId="53" borderId="0" xfId="0" applyFont="1" applyFill="1" applyAlignment="1">
      <alignment vertical="center"/>
    </xf>
    <xf numFmtId="0" fontId="46" fillId="53" borderId="19" xfId="0" applyFont="1" applyFill="1" applyBorder="1" applyAlignment="1">
      <alignment vertical="center"/>
    </xf>
    <xf numFmtId="1" fontId="76" fillId="53" borderId="19" xfId="0" applyNumberFormat="1" applyFont="1" applyFill="1" applyBorder="1" applyAlignment="1">
      <alignment vertical="center"/>
    </xf>
    <xf numFmtId="1" fontId="76" fillId="53" borderId="0" xfId="0" applyNumberFormat="1" applyFont="1" applyFill="1" applyBorder="1" applyAlignment="1">
      <alignment vertical="center"/>
    </xf>
    <xf numFmtId="0" fontId="30" fillId="53" borderId="0" xfId="0" applyFont="1" applyFill="1" applyBorder="1" applyAlignment="1">
      <alignment vertical="center"/>
    </xf>
    <xf numFmtId="1" fontId="30" fillId="53" borderId="0" xfId="0" applyNumberFormat="1" applyFont="1" applyFill="1" applyBorder="1" applyAlignment="1">
      <alignment vertical="center"/>
    </xf>
    <xf numFmtId="0" fontId="65" fillId="0" borderId="29" xfId="0" applyFont="1" applyFill="1" applyBorder="1" applyAlignment="1">
      <alignment vertical="center" wrapText="1"/>
    </xf>
    <xf numFmtId="3" fontId="33" fillId="0" borderId="0" xfId="0" applyNumberFormat="1" applyFont="1" applyFill="1" applyBorder="1" applyAlignment="1">
      <alignment vertical="center"/>
    </xf>
    <xf numFmtId="0" fontId="29" fillId="0" borderId="25" xfId="0" applyFont="1" applyFill="1" applyBorder="1" applyAlignment="1">
      <alignment vertical="center"/>
    </xf>
    <xf numFmtId="3" fontId="30" fillId="0" borderId="0" xfId="0" applyNumberFormat="1" applyFont="1" applyFill="1" applyBorder="1" applyAlignment="1">
      <alignment vertical="center"/>
    </xf>
    <xf numFmtId="3" fontId="30" fillId="0" borderId="27" xfId="0" applyNumberFormat="1" applyFont="1" applyFill="1" applyBorder="1" applyAlignment="1">
      <alignment vertical="center"/>
    </xf>
    <xf numFmtId="3" fontId="30" fillId="0" borderId="0" xfId="0" applyNumberFormat="1" applyFont="1" applyFill="1" applyAlignment="1">
      <alignment vertical="center"/>
    </xf>
    <xf numFmtId="0" fontId="46" fillId="53" borderId="0" xfId="0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10" fillId="0" borderId="30" xfId="0" applyFont="1" applyFill="1" applyBorder="1" applyAlignment="1">
      <alignment vertical="center" wrapText="1"/>
    </xf>
    <xf numFmtId="0" fontId="30" fillId="0" borderId="36" xfId="341" applyFont="1" applyBorder="1" applyAlignment="1">
      <alignment vertical="center" wrapText="1"/>
    </xf>
    <xf numFmtId="0" fontId="70" fillId="0" borderId="0" xfId="0" applyFont="1" applyFill="1" applyBorder="1" applyAlignment="1">
      <alignment vertical="center" wrapText="1"/>
    </xf>
    <xf numFmtId="2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2" fontId="30" fillId="59" borderId="10" xfId="318" applyNumberFormat="1" applyFont="1" applyFill="1" applyBorder="1" applyAlignment="1" applyProtection="1">
      <alignment horizontal="center" vertical="center" wrapText="1"/>
      <protection hidden="1"/>
    </xf>
    <xf numFmtId="0" fontId="30" fillId="0" borderId="17" xfId="318" applyFont="1" applyBorder="1" applyAlignment="1" applyProtection="1">
      <alignment vertical="center" wrapText="1"/>
      <protection hidden="1"/>
    </xf>
    <xf numFmtId="174" fontId="31" fillId="0" borderId="0" xfId="357" applyNumberFormat="1" applyFont="1"/>
    <xf numFmtId="1" fontId="30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117" fillId="0" borderId="0" xfId="0" applyFont="1" applyBorder="1" applyAlignment="1" applyProtection="1">
      <alignment horizontal="left" vertical="top" wrapText="1"/>
      <protection hidden="1"/>
    </xf>
    <xf numFmtId="0" fontId="115" fillId="0" borderId="0" xfId="0" applyFont="1" applyBorder="1" applyAlignment="1" applyProtection="1">
      <alignment horizontal="left" vertical="center" wrapText="1"/>
      <protection hidden="1"/>
    </xf>
    <xf numFmtId="0" fontId="39" fillId="0" borderId="0" xfId="0" applyFont="1" applyFill="1" applyBorder="1" applyAlignment="1" applyProtection="1">
      <alignment horizontal="center" wrapText="1"/>
      <protection hidden="1"/>
    </xf>
    <xf numFmtId="0" fontId="29" fillId="51" borderId="21" xfId="0" applyFont="1" applyFill="1" applyBorder="1" applyAlignment="1" applyProtection="1">
      <alignment horizontal="center" vertical="center" wrapText="1"/>
      <protection hidden="1"/>
    </xf>
    <xf numFmtId="0" fontId="29" fillId="51" borderId="18" xfId="0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Fill="1" applyBorder="1" applyAlignment="1" applyProtection="1">
      <alignment horizontal="center" vertical="center" wrapText="1"/>
      <protection hidden="1"/>
    </xf>
    <xf numFmtId="0" fontId="29" fillId="60" borderId="18" xfId="0" applyFont="1" applyFill="1" applyBorder="1" applyAlignment="1" applyProtection="1">
      <alignment horizontal="center" vertical="center" wrapText="1"/>
      <protection hidden="1"/>
    </xf>
    <xf numFmtId="1" fontId="30" fillId="57" borderId="14" xfId="0" applyNumberFormat="1" applyFont="1" applyFill="1" applyBorder="1" applyAlignment="1" applyProtection="1">
      <alignment horizontal="center" vertical="center" wrapText="1"/>
      <protection hidden="1"/>
    </xf>
    <xf numFmtId="1" fontId="30" fillId="57" borderId="18" xfId="0" applyNumberFormat="1" applyFont="1" applyFill="1" applyBorder="1" applyAlignment="1" applyProtection="1">
      <alignment horizontal="center" vertical="center" wrapText="1"/>
      <protection hidden="1"/>
    </xf>
    <xf numFmtId="0" fontId="11" fillId="0" borderId="0" xfId="0" applyFont="1" applyBorder="1"/>
    <xf numFmtId="0" fontId="31" fillId="0" borderId="0" xfId="0" applyFont="1" applyAlignment="1">
      <alignment horizontal="center" vertical="center"/>
    </xf>
    <xf numFmtId="0" fontId="95" fillId="0" borderId="0" xfId="0" applyFont="1" applyAlignment="1">
      <alignment vertical="center"/>
    </xf>
    <xf numFmtId="0" fontId="119" fillId="0" borderId="25" xfId="340" applyFont="1" applyBorder="1" applyAlignment="1" applyProtection="1">
      <alignment vertical="center" wrapText="1"/>
      <protection hidden="1"/>
    </xf>
    <xf numFmtId="0" fontId="32" fillId="0" borderId="15" xfId="0" applyFont="1" applyFill="1" applyBorder="1" applyAlignment="1" applyProtection="1">
      <alignment vertical="center" wrapText="1"/>
      <protection hidden="1"/>
    </xf>
    <xf numFmtId="0" fontId="29" fillId="50" borderId="21" xfId="0" applyFont="1" applyFill="1" applyBorder="1" applyAlignment="1">
      <alignment vertical="center"/>
    </xf>
    <xf numFmtId="0" fontId="29" fillId="50" borderId="13" xfId="0" applyFont="1" applyFill="1" applyBorder="1" applyAlignment="1">
      <alignment vertical="center"/>
    </xf>
    <xf numFmtId="0" fontId="29" fillId="50" borderId="19" xfId="0" applyFont="1" applyFill="1" applyBorder="1" applyAlignment="1">
      <alignment vertical="center"/>
    </xf>
    <xf numFmtId="0" fontId="30" fillId="0" borderId="21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/>
    </xf>
    <xf numFmtId="0" fontId="112" fillId="0" borderId="0" xfId="0" applyFont="1" applyFill="1" applyBorder="1" applyAlignment="1">
      <alignment vertical="center" wrapText="1"/>
    </xf>
    <xf numFmtId="0" fontId="29" fillId="0" borderId="17" xfId="318" applyFont="1" applyFill="1" applyBorder="1" applyAlignment="1" applyProtection="1">
      <alignment horizontal="center" vertical="center" wrapText="1"/>
      <protection hidden="1"/>
    </xf>
    <xf numFmtId="14" fontId="30" fillId="0" borderId="0" xfId="0" applyNumberFormat="1" applyFont="1" applyBorder="1" applyAlignment="1"/>
    <xf numFmtId="2" fontId="29" fillId="0" borderId="10" xfId="0" applyNumberFormat="1" applyFont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 wrapText="1"/>
    </xf>
    <xf numFmtId="0" fontId="30" fillId="0" borderId="24" xfId="0" applyFont="1" applyBorder="1" applyAlignment="1">
      <alignment horizontal="center" vertical="center" wrapText="1"/>
    </xf>
    <xf numFmtId="0" fontId="30" fillId="0" borderId="3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29" fillId="49" borderId="13" xfId="0" applyFont="1" applyFill="1" applyBorder="1" applyAlignment="1">
      <alignment horizontal="center" vertical="center"/>
    </xf>
    <xf numFmtId="0" fontId="29" fillId="49" borderId="17" xfId="0" applyFont="1" applyFill="1" applyBorder="1" applyAlignment="1">
      <alignment horizontal="center" vertical="center"/>
    </xf>
    <xf numFmtId="0" fontId="29" fillId="49" borderId="30" xfId="0" applyFont="1" applyFill="1" applyBorder="1" applyAlignment="1">
      <alignment horizontal="center" vertical="center"/>
    </xf>
    <xf numFmtId="1" fontId="33" fillId="0" borderId="11" xfId="0" applyNumberFormat="1" applyFont="1" applyFill="1" applyBorder="1" applyAlignment="1">
      <alignment horizontal="left" vertical="center" indent="1"/>
    </xf>
    <xf numFmtId="1" fontId="33" fillId="0" borderId="38" xfId="0" applyNumberFormat="1" applyFont="1" applyFill="1" applyBorder="1" applyAlignment="1">
      <alignment horizontal="center" vertical="center"/>
    </xf>
    <xf numFmtId="1" fontId="33" fillId="0" borderId="14" xfId="0" applyNumberFormat="1" applyFont="1" applyBorder="1" applyAlignment="1">
      <alignment horizontal="left" vertical="center" indent="1"/>
    </xf>
    <xf numFmtId="1" fontId="33" fillId="0" borderId="39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left" vertical="center" indent="1"/>
    </xf>
    <xf numFmtId="1" fontId="33" fillId="0" borderId="40" xfId="0" applyNumberFormat="1" applyFont="1" applyBorder="1" applyAlignment="1">
      <alignment horizontal="center" vertical="center"/>
    </xf>
    <xf numFmtId="1" fontId="33" fillId="0" borderId="14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0" fontId="35" fillId="0" borderId="0" xfId="340" applyFont="1" applyBorder="1" applyAlignment="1" applyProtection="1">
      <alignment vertical="center" wrapText="1"/>
      <protection hidden="1"/>
    </xf>
    <xf numFmtId="0" fontId="55" fillId="0" borderId="11" xfId="0" applyFont="1" applyBorder="1" applyAlignment="1">
      <alignment horizontal="center" vertical="center" wrapText="1"/>
    </xf>
    <xf numFmtId="2" fontId="55" fillId="0" borderId="11" xfId="0" applyNumberFormat="1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2" fontId="55" fillId="0" borderId="12" xfId="0" applyNumberFormat="1" applyFont="1" applyBorder="1" applyAlignment="1">
      <alignment horizontal="center" vertical="center" wrapText="1"/>
    </xf>
    <xf numFmtId="2" fontId="55" fillId="0" borderId="17" xfId="0" applyNumberFormat="1" applyFont="1" applyFill="1" applyBorder="1" applyAlignment="1">
      <alignment horizontal="center" vertical="center" wrapText="1"/>
    </xf>
    <xf numFmtId="2" fontId="55" fillId="0" borderId="11" xfId="0" applyNumberFormat="1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center" vertical="center" wrapText="1"/>
    </xf>
    <xf numFmtId="2" fontId="55" fillId="0" borderId="10" xfId="0" applyNumberFormat="1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10" xfId="0" applyFont="1" applyBorder="1" applyAlignment="1">
      <alignment horizontal="center" vertical="center" wrapText="1"/>
    </xf>
    <xf numFmtId="2" fontId="55" fillId="0" borderId="10" xfId="0" applyNumberFormat="1" applyFont="1" applyBorder="1" applyAlignment="1">
      <alignment horizontal="center" vertical="center" wrapText="1"/>
    </xf>
    <xf numFmtId="166" fontId="55" fillId="0" borderId="10" xfId="0" applyNumberFormat="1" applyFont="1" applyBorder="1" applyAlignment="1" applyProtection="1">
      <alignment horizontal="center" vertical="center" wrapText="1"/>
      <protection hidden="1"/>
    </xf>
    <xf numFmtId="3" fontId="102" fillId="49" borderId="23" xfId="0" applyNumberFormat="1" applyFont="1" applyFill="1" applyBorder="1" applyAlignment="1">
      <alignment horizontal="center" vertical="center" wrapText="1"/>
    </xf>
    <xf numFmtId="3" fontId="102" fillId="49" borderId="42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2" fontId="70" fillId="0" borderId="11" xfId="0" applyNumberFormat="1" applyFont="1" applyBorder="1" applyAlignment="1">
      <alignment horizontal="center" vertical="center" wrapText="1"/>
    </xf>
    <xf numFmtId="166" fontId="70" fillId="0" borderId="14" xfId="0" applyNumberFormat="1" applyFont="1" applyFill="1" applyBorder="1" applyAlignment="1" applyProtection="1">
      <alignment horizontal="center" vertical="center"/>
      <protection hidden="1"/>
    </xf>
    <xf numFmtId="1" fontId="30" fillId="0" borderId="14" xfId="0" applyNumberFormat="1" applyFont="1" applyFill="1" applyBorder="1" applyAlignment="1" applyProtection="1">
      <alignment horizontal="center" vertical="center"/>
      <protection hidden="1"/>
    </xf>
    <xf numFmtId="0" fontId="117" fillId="0" borderId="0" xfId="0" applyFont="1" applyBorder="1" applyAlignment="1" applyProtection="1">
      <alignment vertical="center" wrapText="1"/>
      <protection hidden="1"/>
    </xf>
    <xf numFmtId="2" fontId="33" fillId="48" borderId="11" xfId="0" applyNumberFormat="1" applyFont="1" applyFill="1" applyBorder="1" applyAlignment="1" applyProtection="1">
      <alignment horizontal="center" vertical="center" wrapText="1"/>
      <protection hidden="1"/>
    </xf>
    <xf numFmtId="2" fontId="33" fillId="48" borderId="14" xfId="0" applyNumberFormat="1" applyFont="1" applyFill="1" applyBorder="1" applyAlignment="1" applyProtection="1">
      <alignment horizontal="center" vertical="center" wrapText="1"/>
      <protection hidden="1"/>
    </xf>
    <xf numFmtId="2" fontId="33" fillId="48" borderId="12" xfId="0" applyNumberFormat="1" applyFont="1" applyFill="1" applyBorder="1" applyAlignment="1" applyProtection="1">
      <alignment horizontal="center" vertical="center" wrapText="1"/>
      <protection hidden="1"/>
    </xf>
    <xf numFmtId="2" fontId="108" fillId="0" borderId="14" xfId="0" applyNumberFormat="1" applyFont="1" applyFill="1" applyBorder="1" applyAlignment="1" applyProtection="1">
      <alignment horizontal="center" vertical="center"/>
      <protection hidden="1"/>
    </xf>
    <xf numFmtId="2" fontId="108" fillId="0" borderId="16" xfId="0" applyNumberFormat="1" applyFont="1" applyFill="1" applyBorder="1" applyAlignment="1" applyProtection="1">
      <alignment horizontal="center" vertical="center"/>
      <protection hidden="1"/>
    </xf>
    <xf numFmtId="2" fontId="108" fillId="0" borderId="12" xfId="0" applyNumberFormat="1" applyFont="1" applyFill="1" applyBorder="1" applyAlignment="1" applyProtection="1">
      <alignment horizontal="center" vertical="center"/>
      <protection hidden="1"/>
    </xf>
    <xf numFmtId="2" fontId="108" fillId="0" borderId="11" xfId="0" applyNumberFormat="1" applyFont="1" applyFill="1" applyBorder="1" applyAlignment="1" applyProtection="1">
      <alignment horizontal="center" vertical="center"/>
      <protection hidden="1"/>
    </xf>
    <xf numFmtId="2" fontId="108" fillId="0" borderId="20" xfId="0" applyNumberFormat="1" applyFont="1" applyFill="1" applyBorder="1" applyAlignment="1" applyProtection="1">
      <alignment horizontal="center" vertical="center"/>
      <protection hidden="1"/>
    </xf>
    <xf numFmtId="165" fontId="30" fillId="0" borderId="0" xfId="0" applyNumberFormat="1" applyFont="1"/>
    <xf numFmtId="1" fontId="27" fillId="0" borderId="0" xfId="0" applyNumberFormat="1" applyFont="1"/>
    <xf numFmtId="2" fontId="31" fillId="0" borderId="0" xfId="0" applyNumberFormat="1" applyFont="1" applyFill="1" applyAlignment="1">
      <alignment horizontal="center" vertical="center"/>
    </xf>
    <xf numFmtId="1" fontId="63" fillId="53" borderId="0" xfId="318" applyNumberFormat="1" applyFont="1" applyFill="1"/>
    <xf numFmtId="0" fontId="1" fillId="53" borderId="0" xfId="318" applyFill="1"/>
    <xf numFmtId="2" fontId="29" fillId="0" borderId="17" xfId="0" applyNumberFormat="1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2" fontId="30" fillId="0" borderId="0" xfId="0" applyNumberFormat="1" applyFont="1" applyBorder="1" applyAlignment="1">
      <alignment vertical="center" wrapText="1"/>
    </xf>
    <xf numFmtId="2" fontId="30" fillId="0" borderId="0" xfId="0" applyNumberFormat="1" applyFont="1" applyBorder="1" applyAlignment="1">
      <alignment horizontal="center" vertical="center" wrapText="1"/>
    </xf>
    <xf numFmtId="166" fontId="30" fillId="0" borderId="0" xfId="0" applyNumberFormat="1" applyFont="1" applyBorder="1" applyAlignment="1" applyProtection="1">
      <alignment horizontal="center" vertical="center" wrapText="1"/>
      <protection hidden="1"/>
    </xf>
    <xf numFmtId="2" fontId="33" fillId="0" borderId="0" xfId="0" applyNumberFormat="1" applyFont="1" applyBorder="1" applyAlignment="1" applyProtection="1">
      <alignment horizontal="center" vertical="center" wrapText="1"/>
      <protection hidden="1"/>
    </xf>
    <xf numFmtId="2" fontId="29" fillId="0" borderId="81" xfId="0" applyNumberFormat="1" applyFont="1" applyBorder="1" applyAlignment="1">
      <alignment horizontal="center" vertical="center" wrapText="1"/>
    </xf>
    <xf numFmtId="0" fontId="30" fillId="0" borderId="81" xfId="0" applyFont="1" applyBorder="1" applyAlignment="1">
      <alignment horizontal="center" vertical="center" wrapText="1"/>
    </xf>
    <xf numFmtId="2" fontId="30" fillId="0" borderId="81" xfId="0" applyNumberFormat="1" applyFont="1" applyBorder="1" applyAlignment="1">
      <alignment horizontal="center" vertical="center" wrapText="1"/>
    </xf>
    <xf numFmtId="166" fontId="30" fillId="0" borderId="81" xfId="0" applyNumberFormat="1" applyFont="1" applyBorder="1" applyAlignment="1" applyProtection="1">
      <alignment horizontal="center" vertical="center" wrapText="1"/>
      <protection hidden="1"/>
    </xf>
    <xf numFmtId="2" fontId="29" fillId="0" borderId="81" xfId="0" applyNumberFormat="1" applyFont="1" applyBorder="1" applyAlignment="1">
      <alignment vertical="center" wrapText="1"/>
    </xf>
    <xf numFmtId="2" fontId="30" fillId="0" borderId="81" xfId="0" applyNumberFormat="1" applyFont="1" applyBorder="1" applyAlignment="1">
      <alignment vertical="center" wrapText="1"/>
    </xf>
    <xf numFmtId="0" fontId="30" fillId="0" borderId="0" xfId="0" applyFont="1" applyBorder="1" applyAlignment="1">
      <alignment horizontal="center" vertical="center"/>
    </xf>
    <xf numFmtId="0" fontId="32" fillId="0" borderId="82" xfId="0" applyFont="1" applyBorder="1" applyAlignment="1">
      <alignment horizontal="center" vertical="center"/>
    </xf>
    <xf numFmtId="0" fontId="32" fillId="0" borderId="83" xfId="0" applyFont="1" applyBorder="1" applyAlignment="1">
      <alignment horizontal="center" vertical="center"/>
    </xf>
    <xf numFmtId="0" fontId="30" fillId="0" borderId="84" xfId="0" applyFont="1" applyBorder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vertical="center" wrapText="1"/>
      <protection hidden="1"/>
    </xf>
    <xf numFmtId="0" fontId="30" fillId="0" borderId="0" xfId="0" applyFont="1" applyBorder="1"/>
    <xf numFmtId="0" fontId="70" fillId="0" borderId="0" xfId="0" applyFont="1" applyBorder="1" applyAlignment="1" applyProtection="1">
      <alignment vertical="center"/>
      <protection hidden="1"/>
    </xf>
    <xf numFmtId="0" fontId="63" fillId="0" borderId="0" xfId="318" applyFont="1"/>
    <xf numFmtId="10" fontId="63" fillId="0" borderId="0" xfId="357" applyNumberFormat="1" applyFont="1"/>
    <xf numFmtId="166" fontId="63" fillId="0" borderId="0" xfId="318" applyNumberFormat="1" applyFont="1"/>
    <xf numFmtId="176" fontId="63" fillId="0" borderId="0" xfId="357" applyNumberFormat="1" applyFont="1" applyFill="1"/>
    <xf numFmtId="0" fontId="65" fillId="0" borderId="26" xfId="0" applyFont="1" applyBorder="1" applyAlignment="1">
      <alignment horizontal="center" vertical="center" wrapText="1"/>
    </xf>
    <xf numFmtId="0" fontId="65" fillId="0" borderId="43" xfId="0" applyFont="1" applyBorder="1" applyAlignment="1">
      <alignment horizontal="center" vertical="center" wrapText="1"/>
    </xf>
    <xf numFmtId="2" fontId="25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5" fillId="0" borderId="0" xfId="340" applyFont="1" applyBorder="1" applyAlignment="1" applyProtection="1">
      <alignment vertical="center"/>
      <protection hidden="1"/>
    </xf>
    <xf numFmtId="0" fontId="30" fillId="0" borderId="30" xfId="0" applyFont="1" applyBorder="1" applyAlignment="1">
      <alignment horizontal="center" vertical="center" wrapText="1"/>
    </xf>
    <xf numFmtId="0" fontId="29" fillId="50" borderId="15" xfId="0" applyFont="1" applyFill="1" applyBorder="1" applyAlignment="1">
      <alignment horizontal="center" vertical="center" wrapText="1"/>
    </xf>
    <xf numFmtId="0" fontId="29" fillId="50" borderId="15" xfId="0" applyFont="1" applyFill="1" applyBorder="1" applyAlignment="1">
      <alignment horizontal="center" vertical="center"/>
    </xf>
    <xf numFmtId="2" fontId="29" fillId="0" borderId="30" xfId="0" applyNumberFormat="1" applyFont="1" applyBorder="1" applyAlignment="1">
      <alignment vertical="center" wrapText="1"/>
    </xf>
    <xf numFmtId="0" fontId="30" fillId="0" borderId="30" xfId="0" applyFont="1" applyFill="1" applyBorder="1" applyAlignment="1">
      <alignment vertical="center" wrapText="1"/>
    </xf>
    <xf numFmtId="0" fontId="70" fillId="0" borderId="30" xfId="0" applyFont="1" applyBorder="1" applyAlignment="1">
      <alignment vertical="center" wrapText="1"/>
    </xf>
    <xf numFmtId="166" fontId="30" fillId="0" borderId="30" xfId="0" applyNumberFormat="1" applyFont="1" applyBorder="1" applyAlignment="1">
      <alignment horizontal="center" vertical="center" wrapText="1"/>
    </xf>
    <xf numFmtId="0" fontId="1" fillId="0" borderId="0" xfId="318" applyAlignment="1">
      <alignment vertical="center"/>
    </xf>
    <xf numFmtId="0" fontId="1" fillId="0" borderId="0" xfId="318" applyBorder="1" applyAlignment="1">
      <alignment vertical="center"/>
    </xf>
    <xf numFmtId="1" fontId="33" fillId="0" borderId="22" xfId="0" applyNumberFormat="1" applyFont="1" applyFill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 wrapText="1"/>
    </xf>
    <xf numFmtId="1" fontId="33" fillId="0" borderId="24" xfId="0" applyNumberFormat="1" applyFont="1" applyBorder="1" applyAlignment="1">
      <alignment horizontal="center" vertical="center" wrapText="1"/>
    </xf>
    <xf numFmtId="0" fontId="29" fillId="50" borderId="21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29" fillId="55" borderId="17" xfId="0" applyFont="1" applyFill="1" applyBorder="1" applyAlignment="1">
      <alignment horizontal="center" vertical="center"/>
    </xf>
    <xf numFmtId="0" fontId="32" fillId="55" borderId="17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29" fillId="49" borderId="10" xfId="0" applyFont="1" applyFill="1" applyBorder="1" applyAlignment="1">
      <alignment horizontal="center" vertical="center" wrapText="1"/>
    </xf>
    <xf numFmtId="3" fontId="30" fillId="0" borderId="0" xfId="0" applyNumberFormat="1" applyFont="1" applyBorder="1" applyAlignment="1">
      <alignment horizontal="center" vertical="center" wrapText="1"/>
    </xf>
    <xf numFmtId="3" fontId="33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top" wrapText="1"/>
    </xf>
    <xf numFmtId="0" fontId="35" fillId="0" borderId="0" xfId="340" applyFont="1" applyFill="1" applyBorder="1" applyAlignment="1" applyProtection="1">
      <protection hidden="1"/>
    </xf>
    <xf numFmtId="0" fontId="30" fillId="0" borderId="0" xfId="0" applyFont="1" applyFill="1" applyBorder="1" applyAlignment="1">
      <alignment horizontal="center" vertical="center"/>
    </xf>
    <xf numFmtId="0" fontId="92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31" fillId="0" borderId="0" xfId="0" applyFont="1" applyFill="1" applyBorder="1" applyAlignment="1">
      <alignment horizontal="center" vertical="center" wrapText="1"/>
    </xf>
    <xf numFmtId="0" fontId="70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top" wrapText="1"/>
    </xf>
    <xf numFmtId="0" fontId="70" fillId="0" borderId="29" xfId="0" applyFont="1" applyFill="1" applyBorder="1" applyAlignment="1">
      <alignment vertical="center" wrapText="1"/>
    </xf>
    <xf numFmtId="0" fontId="29" fillId="59" borderId="0" xfId="0" applyFont="1" applyFill="1" applyBorder="1" applyAlignment="1">
      <alignment vertical="center" wrapText="1"/>
    </xf>
    <xf numFmtId="0" fontId="0" fillId="0" borderId="29" xfId="0" applyFill="1" applyBorder="1"/>
    <xf numFmtId="3" fontId="30" fillId="0" borderId="22" xfId="0" applyNumberFormat="1" applyFont="1" applyBorder="1" applyAlignment="1">
      <alignment horizontal="center" vertical="center" wrapText="1"/>
    </xf>
    <xf numFmtId="3" fontId="33" fillId="0" borderId="24" xfId="0" applyNumberFormat="1" applyFont="1" applyBorder="1" applyAlignment="1" applyProtection="1">
      <alignment horizontal="center" vertical="center" wrapText="1"/>
      <protection hidden="1"/>
    </xf>
    <xf numFmtId="3" fontId="33" fillId="0" borderId="24" xfId="0" applyNumberFormat="1" applyFont="1" applyBorder="1" applyAlignment="1">
      <alignment horizontal="center" vertical="center"/>
    </xf>
    <xf numFmtId="1" fontId="33" fillId="0" borderId="24" xfId="0" applyNumberFormat="1" applyFont="1" applyFill="1" applyBorder="1" applyAlignment="1">
      <alignment horizontal="center" vertical="center"/>
    </xf>
    <xf numFmtId="0" fontId="29" fillId="0" borderId="29" xfId="0" applyFont="1" applyFill="1" applyBorder="1" applyAlignment="1">
      <alignment vertical="center" wrapText="1"/>
    </xf>
    <xf numFmtId="0" fontId="29" fillId="50" borderId="26" xfId="0" applyFont="1" applyFill="1" applyBorder="1" applyAlignment="1">
      <alignment horizontal="center" vertical="center" wrapText="1"/>
    </xf>
    <xf numFmtId="0" fontId="31" fillId="0" borderId="29" xfId="0" applyFont="1" applyFill="1" applyBorder="1"/>
    <xf numFmtId="0" fontId="65" fillId="0" borderId="29" xfId="318" applyFont="1" applyFill="1" applyBorder="1" applyAlignment="1" applyProtection="1">
      <alignment vertical="center" wrapText="1"/>
      <protection hidden="1"/>
    </xf>
    <xf numFmtId="0" fontId="0" fillId="0" borderId="29" xfId="0" applyFill="1" applyBorder="1" applyAlignment="1">
      <alignment vertical="center"/>
    </xf>
    <xf numFmtId="0" fontId="31" fillId="0" borderId="29" xfId="0" applyFont="1" applyFill="1" applyBorder="1" applyAlignment="1">
      <alignment vertical="top" wrapText="1"/>
    </xf>
    <xf numFmtId="0" fontId="11" fillId="0" borderId="29" xfId="0" applyFont="1" applyFill="1" applyBorder="1"/>
    <xf numFmtId="0" fontId="31" fillId="0" borderId="30" xfId="0" applyFont="1" applyFill="1" applyBorder="1" applyAlignment="1">
      <alignment vertical="top" wrapText="1"/>
    </xf>
    <xf numFmtId="166" fontId="29" fillId="49" borderId="21" xfId="0" applyNumberFormat="1" applyFont="1" applyFill="1" applyBorder="1" applyAlignment="1">
      <alignment vertical="center" wrapText="1"/>
    </xf>
    <xf numFmtId="166" fontId="29" fillId="49" borderId="19" xfId="0" applyNumberFormat="1" applyFont="1" applyFill="1" applyBorder="1" applyAlignment="1">
      <alignment vertical="center" wrapText="1"/>
    </xf>
    <xf numFmtId="0" fontId="92" fillId="0" borderId="0" xfId="0" applyFont="1" applyFill="1" applyBorder="1" applyAlignment="1">
      <alignment vertical="center" wrapText="1"/>
    </xf>
    <xf numFmtId="0" fontId="29" fillId="50" borderId="10" xfId="288" applyFont="1" applyFill="1" applyBorder="1" applyAlignment="1">
      <alignment horizontal="center" vertical="center"/>
    </xf>
    <xf numFmtId="3" fontId="33" fillId="0" borderId="44" xfId="0" applyNumberFormat="1" applyFont="1" applyBorder="1" applyAlignment="1">
      <alignment horizontal="center" vertical="center"/>
    </xf>
    <xf numFmtId="3" fontId="33" fillId="0" borderId="45" xfId="0" applyNumberFormat="1" applyFont="1" applyBorder="1" applyAlignment="1">
      <alignment horizontal="center" vertical="center"/>
    </xf>
    <xf numFmtId="0" fontId="33" fillId="0" borderId="12" xfId="0" applyFont="1" applyFill="1" applyBorder="1" applyAlignment="1">
      <alignment horizontal="left" vertical="center" indent="2"/>
    </xf>
    <xf numFmtId="166" fontId="29" fillId="49" borderId="13" xfId="0" applyNumberFormat="1" applyFont="1" applyFill="1" applyBorder="1" applyAlignment="1">
      <alignment vertical="center" wrapText="1"/>
    </xf>
    <xf numFmtId="1" fontId="61" fillId="0" borderId="0" xfId="0" applyNumberFormat="1" applyFont="1" applyFill="1"/>
    <xf numFmtId="0" fontId="120" fillId="47" borderId="10" xfId="0" applyFont="1" applyFill="1" applyBorder="1" applyAlignment="1">
      <alignment horizontal="center" vertical="center"/>
    </xf>
    <xf numFmtId="0" fontId="121" fillId="47" borderId="10" xfId="0" applyFont="1" applyFill="1" applyBorder="1" applyAlignment="1">
      <alignment horizontal="center" vertical="center" wrapText="1"/>
    </xf>
    <xf numFmtId="0" fontId="111" fillId="61" borderId="17" xfId="288" applyFont="1" applyFill="1" applyBorder="1" applyAlignment="1">
      <alignment horizontal="center" vertical="center"/>
    </xf>
    <xf numFmtId="0" fontId="31" fillId="0" borderId="17" xfId="0" applyFont="1" applyBorder="1" applyAlignment="1"/>
    <xf numFmtId="0" fontId="31" fillId="0" borderId="15" xfId="0" applyFont="1" applyBorder="1" applyAlignment="1"/>
    <xf numFmtId="0" fontId="31" fillId="0" borderId="18" xfId="0" applyFont="1" applyBorder="1" applyAlignment="1"/>
    <xf numFmtId="0" fontId="30" fillId="0" borderId="17" xfId="0" applyFont="1" applyFill="1" applyBorder="1" applyAlignment="1">
      <alignment vertical="center"/>
    </xf>
    <xf numFmtId="0" fontId="30" fillId="0" borderId="15" xfId="0" applyFont="1" applyFill="1" applyBorder="1" applyAlignment="1">
      <alignment vertical="center"/>
    </xf>
    <xf numFmtId="0" fontId="30" fillId="0" borderId="18" xfId="0" applyFont="1" applyFill="1" applyBorder="1" applyAlignment="1">
      <alignment vertical="center"/>
    </xf>
    <xf numFmtId="0" fontId="11" fillId="0" borderId="0" xfId="0" applyFont="1" applyFill="1" applyBorder="1"/>
    <xf numFmtId="0" fontId="30" fillId="62" borderId="10" xfId="0" applyFont="1" applyFill="1" applyBorder="1" applyAlignment="1" applyProtection="1">
      <alignment vertical="center"/>
      <protection hidden="1"/>
    </xf>
    <xf numFmtId="0" fontId="29" fillId="62" borderId="21" xfId="0" applyFont="1" applyFill="1" applyBorder="1" applyAlignment="1" applyProtection="1">
      <alignment horizontal="left" vertical="center" wrapText="1"/>
      <protection hidden="1"/>
    </xf>
    <xf numFmtId="0" fontId="29" fillId="62" borderId="21" xfId="0" applyFont="1" applyFill="1" applyBorder="1" applyAlignment="1" applyProtection="1">
      <alignment vertical="center" wrapText="1"/>
      <protection hidden="1"/>
    </xf>
    <xf numFmtId="0" fontId="70" fillId="62" borderId="21" xfId="0" applyFont="1" applyFill="1" applyBorder="1" applyAlignment="1" applyProtection="1">
      <alignment horizontal="center" vertical="center" wrapText="1"/>
      <protection hidden="1"/>
    </xf>
    <xf numFmtId="2" fontId="30" fillId="62" borderId="10" xfId="0" applyNumberFormat="1" applyFont="1" applyFill="1" applyBorder="1" applyAlignment="1" applyProtection="1">
      <alignment horizontal="center" vertical="center"/>
      <protection hidden="1"/>
    </xf>
    <xf numFmtId="0" fontId="30" fillId="62" borderId="10" xfId="0" applyNumberFormat="1" applyFont="1" applyFill="1" applyBorder="1" applyAlignment="1" applyProtection="1">
      <alignment horizontal="center" vertical="center" wrapText="1"/>
      <protection hidden="1"/>
    </xf>
    <xf numFmtId="3" fontId="54" fillId="62" borderId="10" xfId="0" applyNumberFormat="1" applyFont="1" applyFill="1" applyBorder="1" applyAlignment="1" applyProtection="1">
      <alignment horizontal="center" vertical="center"/>
      <protection hidden="1"/>
    </xf>
    <xf numFmtId="0" fontId="122" fillId="0" borderId="0" xfId="0" applyFont="1" applyFill="1" applyBorder="1" applyAlignment="1">
      <alignment vertical="center"/>
    </xf>
    <xf numFmtId="3" fontId="30" fillId="0" borderId="20" xfId="0" applyNumberFormat="1" applyFont="1" applyFill="1" applyBorder="1" applyAlignment="1" applyProtection="1">
      <alignment horizontal="center" vertical="center"/>
      <protection hidden="1"/>
    </xf>
    <xf numFmtId="177" fontId="30" fillId="0" borderId="0" xfId="378" applyNumberFormat="1" applyFont="1" applyFill="1"/>
    <xf numFmtId="9" fontId="30" fillId="0" borderId="0" xfId="357" applyFont="1"/>
    <xf numFmtId="0" fontId="29" fillId="54" borderId="10" xfId="0" applyFont="1" applyFill="1" applyBorder="1" applyAlignment="1" applyProtection="1">
      <alignment horizontal="center" vertical="center" wrapText="1"/>
      <protection hidden="1"/>
    </xf>
    <xf numFmtId="0" fontId="70" fillId="0" borderId="11" xfId="0" applyFont="1" applyFill="1" applyBorder="1" applyAlignment="1" applyProtection="1">
      <alignment horizontal="center" vertical="center" wrapText="1"/>
      <protection hidden="1"/>
    </xf>
    <xf numFmtId="1" fontId="30" fillId="57" borderId="11" xfId="0" applyNumberFormat="1" applyFont="1" applyFill="1" applyBorder="1" applyAlignment="1" applyProtection="1">
      <alignment horizontal="center" vertical="center" wrapText="1"/>
      <protection hidden="1"/>
    </xf>
    <xf numFmtId="3" fontId="30" fillId="0" borderId="17" xfId="0" applyNumberFormat="1" applyFont="1" applyBorder="1" applyAlignment="1" applyProtection="1">
      <alignment vertical="center" wrapText="1"/>
      <protection hidden="1"/>
    </xf>
    <xf numFmtId="4" fontId="70" fillId="0" borderId="17" xfId="0" applyNumberFormat="1" applyFont="1" applyBorder="1" applyAlignment="1" applyProtection="1">
      <alignment horizontal="center" vertical="center" wrapText="1"/>
      <protection hidden="1"/>
    </xf>
    <xf numFmtId="3" fontId="70" fillId="0" borderId="17" xfId="0" applyNumberFormat="1" applyFont="1" applyBorder="1" applyAlignment="1" applyProtection="1">
      <alignment horizontal="center" vertical="center" wrapText="1"/>
      <protection hidden="1"/>
    </xf>
    <xf numFmtId="0" fontId="65" fillId="54" borderId="21" xfId="0" applyFont="1" applyFill="1" applyBorder="1" applyAlignment="1">
      <alignment vertical="center" wrapText="1"/>
    </xf>
    <xf numFmtId="0" fontId="65" fillId="54" borderId="19" xfId="0" applyFont="1" applyFill="1" applyBorder="1" applyAlignment="1">
      <alignment vertical="center" wrapText="1"/>
    </xf>
    <xf numFmtId="2" fontId="70" fillId="0" borderId="17" xfId="0" applyNumberFormat="1" applyFont="1" applyFill="1" applyBorder="1" applyAlignment="1" applyProtection="1">
      <alignment horizontal="center" vertical="center" wrapText="1"/>
      <protection hidden="1"/>
    </xf>
    <xf numFmtId="1" fontId="55" fillId="48" borderId="29" xfId="0" applyNumberFormat="1" applyFont="1" applyFill="1" applyBorder="1" applyAlignment="1"/>
    <xf numFmtId="0" fontId="70" fillId="46" borderId="10" xfId="0" applyFont="1" applyFill="1" applyBorder="1" applyAlignment="1" applyProtection="1">
      <alignment horizontal="center" vertical="center" wrapText="1"/>
      <protection hidden="1"/>
    </xf>
    <xf numFmtId="0" fontId="29" fillId="0" borderId="15" xfId="0" applyFont="1" applyFill="1" applyBorder="1" applyAlignment="1" applyProtection="1">
      <alignment vertical="center" wrapText="1"/>
      <protection hidden="1"/>
    </xf>
    <xf numFmtId="0" fontId="29" fillId="0" borderId="18" xfId="0" applyFont="1" applyFill="1" applyBorder="1" applyAlignment="1" applyProtection="1">
      <alignment vertical="center" wrapText="1"/>
      <protection hidden="1"/>
    </xf>
    <xf numFmtId="0" fontId="29" fillId="0" borderId="15" xfId="0" applyFont="1" applyBorder="1" applyAlignment="1" applyProtection="1">
      <alignment vertical="center" wrapText="1"/>
      <protection hidden="1"/>
    </xf>
    <xf numFmtId="0" fontId="29" fillId="0" borderId="18" xfId="0" applyFont="1" applyBorder="1" applyAlignment="1" applyProtection="1">
      <alignment vertical="center" wrapText="1"/>
      <protection hidden="1"/>
    </xf>
    <xf numFmtId="1" fontId="11" fillId="0" borderId="0" xfId="0" applyNumberFormat="1" applyFont="1"/>
    <xf numFmtId="0" fontId="29" fillId="54" borderId="10" xfId="0" applyFont="1" applyFill="1" applyBorder="1" applyAlignment="1">
      <alignment horizontal="center" vertical="center" wrapText="1"/>
    </xf>
    <xf numFmtId="3" fontId="130" fillId="57" borderId="24" xfId="0" applyNumberFormat="1" applyFont="1" applyFill="1" applyBorder="1" applyAlignment="1">
      <alignment horizontal="center" vertical="center" wrapText="1"/>
    </xf>
    <xf numFmtId="3" fontId="130" fillId="57" borderId="41" xfId="0" applyNumberFormat="1" applyFont="1" applyFill="1" applyBorder="1" applyAlignment="1">
      <alignment horizontal="center" vertical="center" wrapText="1"/>
    </xf>
    <xf numFmtId="2" fontId="29" fillId="57" borderId="11" xfId="0" applyNumberFormat="1" applyFont="1" applyFill="1" applyBorder="1" applyAlignment="1">
      <alignment horizontal="center" vertical="center" wrapText="1"/>
    </xf>
    <xf numFmtId="1" fontId="29" fillId="57" borderId="12" xfId="0" applyNumberFormat="1" applyFont="1" applyFill="1" applyBorder="1" applyAlignment="1">
      <alignment horizontal="center" vertical="center" wrapText="1"/>
    </xf>
    <xf numFmtId="1" fontId="29" fillId="57" borderId="11" xfId="0" applyNumberFormat="1" applyFont="1" applyFill="1" applyBorder="1" applyAlignment="1">
      <alignment horizontal="center" vertical="center" wrapText="1"/>
    </xf>
    <xf numFmtId="166" fontId="29" fillId="57" borderId="12" xfId="0" applyNumberFormat="1" applyFont="1" applyFill="1" applyBorder="1" applyAlignment="1">
      <alignment horizontal="center" vertical="center" wrapText="1"/>
    </xf>
    <xf numFmtId="1" fontId="31" fillId="0" borderId="0" xfId="0" applyNumberFormat="1" applyFont="1" applyFill="1" applyAlignment="1">
      <alignment vertical="center"/>
    </xf>
    <xf numFmtId="0" fontId="31" fillId="0" borderId="0" xfId="0" applyFont="1" applyFill="1" applyAlignment="1">
      <alignment vertical="center"/>
    </xf>
    <xf numFmtId="0" fontId="131" fillId="0" borderId="0" xfId="318" applyFont="1"/>
    <xf numFmtId="2" fontId="30" fillId="48" borderId="0" xfId="0" applyNumberFormat="1" applyFont="1" applyFill="1"/>
    <xf numFmtId="0" fontId="35" fillId="0" borderId="25" xfId="340" applyFont="1" applyBorder="1" applyAlignment="1" applyProtection="1">
      <alignment horizontal="center" vertical="center"/>
      <protection hidden="1"/>
    </xf>
    <xf numFmtId="0" fontId="29" fillId="54" borderId="21" xfId="0" applyFont="1" applyFill="1" applyBorder="1" applyAlignment="1" applyProtection="1">
      <alignment horizontal="center" vertical="center" wrapText="1"/>
      <protection hidden="1"/>
    </xf>
    <xf numFmtId="0" fontId="29" fillId="54" borderId="19" xfId="0" applyFont="1" applyFill="1" applyBorder="1" applyAlignment="1" applyProtection="1">
      <alignment horizontal="center" vertical="center" wrapText="1"/>
      <protection hidden="1"/>
    </xf>
    <xf numFmtId="0" fontId="56" fillId="0" borderId="10" xfId="0" applyFont="1" applyBorder="1" applyAlignment="1">
      <alignment horizontal="center"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18" xfId="0" applyFont="1" applyBorder="1" applyAlignment="1">
      <alignment horizontal="center" vertical="center" wrapText="1"/>
    </xf>
    <xf numFmtId="0" fontId="32" fillId="0" borderId="105" xfId="0" applyFont="1" applyBorder="1" applyAlignment="1">
      <alignment horizontal="center" vertical="center"/>
    </xf>
    <xf numFmtId="2" fontId="33" fillId="0" borderId="81" xfId="0" applyNumberFormat="1" applyFont="1" applyBorder="1" applyAlignment="1" applyProtection="1">
      <alignment horizontal="center" vertical="center" wrapText="1"/>
      <protection hidden="1"/>
    </xf>
    <xf numFmtId="1" fontId="103" fillId="0" borderId="21" xfId="0" applyNumberFormat="1" applyFont="1" applyBorder="1" applyAlignment="1" applyProtection="1">
      <alignment horizontal="center" vertical="center" wrapText="1"/>
      <protection hidden="1"/>
    </xf>
    <xf numFmtId="1" fontId="103" fillId="0" borderId="13" xfId="0" applyNumberFormat="1" applyFont="1" applyBorder="1" applyAlignment="1" applyProtection="1">
      <alignment horizontal="center" vertical="center" wrapText="1"/>
      <protection hidden="1"/>
    </xf>
    <xf numFmtId="1" fontId="103" fillId="0" borderId="19" xfId="0" applyNumberFormat="1" applyFont="1" applyBorder="1" applyAlignment="1" applyProtection="1">
      <alignment horizontal="center" vertical="center" wrapText="1"/>
      <protection hidden="1"/>
    </xf>
    <xf numFmtId="1" fontId="103" fillId="0" borderId="22" xfId="0" applyNumberFormat="1" applyFont="1" applyBorder="1" applyAlignment="1" applyProtection="1">
      <alignment horizontal="center" vertical="center" wrapText="1"/>
      <protection hidden="1"/>
    </xf>
    <xf numFmtId="1" fontId="103" fillId="0" borderId="38" xfId="0" applyNumberFormat="1" applyFont="1" applyBorder="1" applyAlignment="1" applyProtection="1">
      <alignment horizontal="center" vertical="center" wrapText="1"/>
      <protection hidden="1"/>
    </xf>
    <xf numFmtId="1" fontId="103" fillId="0" borderId="54" xfId="0" applyNumberFormat="1" applyFont="1" applyBorder="1" applyAlignment="1" applyProtection="1">
      <alignment horizontal="center" vertical="center" wrapText="1"/>
      <protection hidden="1"/>
    </xf>
    <xf numFmtId="166" fontId="55" fillId="0" borderId="10" xfId="0" applyNumberFormat="1" applyFont="1" applyBorder="1" applyAlignment="1" applyProtection="1">
      <alignment horizontal="center" vertical="center" wrapText="1"/>
      <protection hidden="1"/>
    </xf>
    <xf numFmtId="1" fontId="103" fillId="0" borderId="24" xfId="0" applyNumberFormat="1" applyFont="1" applyBorder="1" applyAlignment="1" applyProtection="1">
      <alignment horizontal="center" vertical="center" wrapText="1"/>
      <protection hidden="1"/>
    </xf>
    <xf numFmtId="1" fontId="103" fillId="0" borderId="40" xfId="0" applyNumberFormat="1" applyFont="1" applyBorder="1" applyAlignment="1" applyProtection="1">
      <alignment horizontal="center" vertical="center" wrapText="1"/>
      <protection hidden="1"/>
    </xf>
    <xf numFmtId="1" fontId="103" fillId="0" borderId="47" xfId="0" applyNumberFormat="1" applyFont="1" applyBorder="1" applyAlignment="1" applyProtection="1">
      <alignment horizontal="center" vertical="center" wrapText="1"/>
      <protection hidden="1"/>
    </xf>
    <xf numFmtId="2" fontId="55" fillId="0" borderId="17" xfId="0" applyNumberFormat="1" applyFont="1" applyBorder="1" applyAlignment="1">
      <alignment horizontal="center" vertical="center" wrapText="1"/>
    </xf>
    <xf numFmtId="2" fontId="55" fillId="0" borderId="18" xfId="0" applyNumberFormat="1" applyFont="1" applyBorder="1" applyAlignment="1">
      <alignment horizontal="center" vertical="center" wrapText="1"/>
    </xf>
    <xf numFmtId="166" fontId="55" fillId="0" borderId="17" xfId="0" applyNumberFormat="1" applyFont="1" applyBorder="1" applyAlignment="1" applyProtection="1">
      <alignment horizontal="center" vertical="center" wrapText="1"/>
      <protection hidden="1"/>
    </xf>
    <xf numFmtId="166" fontId="55" fillId="0" borderId="18" xfId="0" applyNumberFormat="1" applyFont="1" applyBorder="1" applyAlignment="1" applyProtection="1">
      <alignment horizontal="center" vertical="center" wrapText="1"/>
      <protection hidden="1"/>
    </xf>
    <xf numFmtId="0" fontId="29" fillId="0" borderId="81" xfId="0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32" fillId="0" borderId="101" xfId="0" applyFont="1" applyBorder="1" applyAlignment="1">
      <alignment horizontal="center" vertical="center"/>
    </xf>
    <xf numFmtId="0" fontId="32" fillId="0" borderId="102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 wrapText="1"/>
    </xf>
    <xf numFmtId="0" fontId="30" fillId="0" borderId="30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  <xf numFmtId="2" fontId="55" fillId="0" borderId="10" xfId="0" applyNumberFormat="1" applyFont="1" applyBorder="1" applyAlignment="1">
      <alignment horizontal="center" vertical="center" wrapText="1"/>
    </xf>
    <xf numFmtId="0" fontId="125" fillId="47" borderId="10" xfId="341" applyFont="1" applyFill="1" applyBorder="1" applyAlignment="1">
      <alignment horizontal="center" vertical="center" wrapText="1"/>
    </xf>
    <xf numFmtId="0" fontId="121" fillId="47" borderId="21" xfId="0" applyFont="1" applyFill="1" applyBorder="1" applyAlignment="1">
      <alignment horizontal="center" vertical="center" wrapText="1"/>
    </xf>
    <xf numFmtId="0" fontId="121" fillId="47" borderId="19" xfId="0" applyFont="1" applyFill="1" applyBorder="1" applyAlignment="1">
      <alignment horizontal="center" vertical="center" wrapText="1"/>
    </xf>
    <xf numFmtId="0" fontId="121" fillId="47" borderId="29" xfId="0" applyFont="1" applyFill="1" applyBorder="1" applyAlignment="1">
      <alignment horizontal="center" vertical="center" wrapText="1"/>
    </xf>
    <xf numFmtId="0" fontId="121" fillId="47" borderId="0" xfId="0" applyFont="1" applyFill="1" applyBorder="1" applyAlignment="1">
      <alignment horizontal="center" vertical="center" wrapText="1"/>
    </xf>
    <xf numFmtId="9" fontId="40" fillId="0" borderId="21" xfId="357" applyFont="1" applyBorder="1" applyAlignment="1">
      <alignment horizontal="center" vertical="center"/>
    </xf>
    <xf numFmtId="9" fontId="40" fillId="0" borderId="19" xfId="357" applyFont="1" applyBorder="1" applyAlignment="1">
      <alignment horizontal="center" vertical="center"/>
    </xf>
    <xf numFmtId="9" fontId="40" fillId="0" borderId="13" xfId="357" applyFont="1" applyBorder="1" applyAlignment="1">
      <alignment horizontal="center" vertical="center"/>
    </xf>
    <xf numFmtId="0" fontId="33" fillId="0" borderId="93" xfId="0" applyFont="1" applyBorder="1" applyAlignment="1">
      <alignment horizontal="center" vertical="center"/>
    </xf>
    <xf numFmtId="0" fontId="30" fillId="0" borderId="103" xfId="0" applyFont="1" applyBorder="1" applyAlignment="1">
      <alignment horizontal="left" vertical="center"/>
    </xf>
    <xf numFmtId="0" fontId="30" fillId="0" borderId="104" xfId="0" applyFont="1" applyBorder="1" applyAlignment="1">
      <alignment horizontal="left" vertical="center"/>
    </xf>
    <xf numFmtId="0" fontId="30" fillId="0" borderId="85" xfId="0" applyFont="1" applyBorder="1" applyAlignment="1">
      <alignment horizontal="left" vertical="center"/>
    </xf>
    <xf numFmtId="0" fontId="30" fillId="0" borderId="86" xfId="0" applyFont="1" applyBorder="1" applyAlignment="1">
      <alignment horizontal="left" vertical="center"/>
    </xf>
    <xf numFmtId="2" fontId="29" fillId="0" borderId="10" xfId="0" applyNumberFormat="1" applyFont="1" applyBorder="1" applyAlignment="1">
      <alignment horizontal="center" vertical="center" wrapText="1"/>
    </xf>
    <xf numFmtId="2" fontId="29" fillId="0" borderId="17" xfId="0" applyNumberFormat="1" applyFont="1" applyBorder="1" applyAlignment="1">
      <alignment horizontal="center" vertical="center" wrapText="1"/>
    </xf>
    <xf numFmtId="2" fontId="29" fillId="0" borderId="18" xfId="0" applyNumberFormat="1" applyFont="1" applyBorder="1" applyAlignment="1">
      <alignment horizontal="center" vertical="center" wrapText="1"/>
    </xf>
    <xf numFmtId="0" fontId="29" fillId="0" borderId="81" xfId="0" applyFont="1" applyFill="1" applyBorder="1" applyAlignment="1">
      <alignment horizontal="center" vertical="center" wrapText="1"/>
    </xf>
    <xf numFmtId="0" fontId="30" fillId="0" borderId="81" xfId="0" applyFont="1" applyBorder="1" applyAlignment="1">
      <alignment horizontal="center" vertical="center" wrapText="1"/>
    </xf>
    <xf numFmtId="0" fontId="32" fillId="0" borderId="99" xfId="0" applyFont="1" applyBorder="1" applyAlignment="1">
      <alignment horizontal="center" vertical="center"/>
    </xf>
    <xf numFmtId="0" fontId="32" fillId="0" borderId="100" xfId="0" applyFont="1" applyBorder="1" applyAlignment="1">
      <alignment horizontal="center" vertical="center"/>
    </xf>
    <xf numFmtId="1" fontId="33" fillId="0" borderId="28" xfId="0" applyNumberFormat="1" applyFont="1" applyBorder="1" applyAlignment="1" applyProtection="1">
      <alignment horizontal="center" vertical="center" wrapText="1"/>
      <protection hidden="1"/>
    </xf>
    <xf numFmtId="1" fontId="33" fillId="0" borderId="30" xfId="0" applyNumberFormat="1" applyFont="1" applyBorder="1" applyAlignment="1" applyProtection="1">
      <alignment horizontal="center" vertical="center" wrapText="1"/>
      <protection hidden="1"/>
    </xf>
    <xf numFmtId="1" fontId="33" fillId="0" borderId="46" xfId="0" applyNumberFormat="1" applyFont="1" applyBorder="1" applyAlignment="1" applyProtection="1">
      <alignment horizontal="center" vertical="center" wrapText="1"/>
      <protection hidden="1"/>
    </xf>
    <xf numFmtId="0" fontId="30" fillId="0" borderId="87" xfId="0" applyFont="1" applyBorder="1" applyAlignment="1">
      <alignment horizontal="center" vertical="center"/>
    </xf>
    <xf numFmtId="0" fontId="30" fillId="0" borderId="88" xfId="0" applyFont="1" applyBorder="1" applyAlignment="1">
      <alignment horizontal="center" vertical="center"/>
    </xf>
    <xf numFmtId="0" fontId="32" fillId="0" borderId="87" xfId="0" applyFont="1" applyBorder="1" applyAlignment="1">
      <alignment horizontal="center"/>
    </xf>
    <xf numFmtId="0" fontId="32" fillId="0" borderId="88" xfId="0" applyFont="1" applyBorder="1" applyAlignment="1">
      <alignment horizontal="center"/>
    </xf>
    <xf numFmtId="0" fontId="30" fillId="0" borderId="89" xfId="0" applyFont="1" applyBorder="1" applyAlignment="1">
      <alignment horizontal="center" vertical="center"/>
    </xf>
    <xf numFmtId="0" fontId="30" fillId="0" borderId="90" xfId="0" applyFont="1" applyBorder="1" applyAlignment="1">
      <alignment horizontal="center" vertical="center"/>
    </xf>
    <xf numFmtId="0" fontId="30" fillId="0" borderId="91" xfId="0" applyFont="1" applyBorder="1" applyAlignment="1">
      <alignment horizontal="left" vertical="center"/>
    </xf>
    <xf numFmtId="0" fontId="30" fillId="0" borderId="92" xfId="0" applyFont="1" applyBorder="1" applyAlignment="1">
      <alignment horizontal="left" vertical="center"/>
    </xf>
    <xf numFmtId="3" fontId="103" fillId="0" borderId="24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40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47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15" xfId="0" applyNumberFormat="1" applyFont="1" applyBorder="1" applyAlignment="1">
      <alignment horizontal="center" vertical="center" wrapText="1"/>
    </xf>
    <xf numFmtId="166" fontId="55" fillId="0" borderId="15" xfId="0" applyNumberFormat="1" applyFont="1" applyBorder="1" applyAlignment="1" applyProtection="1">
      <alignment horizontal="center" vertical="center" wrapText="1"/>
      <protection hidden="1"/>
    </xf>
    <xf numFmtId="0" fontId="55" fillId="0" borderId="17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 wrapText="1"/>
    </xf>
    <xf numFmtId="2" fontId="29" fillId="52" borderId="21" xfId="0" applyNumberFormat="1" applyFont="1" applyFill="1" applyBorder="1" applyAlignment="1">
      <alignment horizontal="center" vertical="center" wrapText="1"/>
    </xf>
    <xf numFmtId="2" fontId="29" fillId="52" borderId="13" xfId="0" applyNumberFormat="1" applyFont="1" applyFill="1" applyBorder="1" applyAlignment="1">
      <alignment horizontal="center" vertical="center" wrapText="1"/>
    </xf>
    <xf numFmtId="2" fontId="29" fillId="52" borderId="19" xfId="0" applyNumberFormat="1" applyFont="1" applyFill="1" applyBorder="1" applyAlignment="1">
      <alignment horizontal="center" vertical="center" wrapText="1"/>
    </xf>
    <xf numFmtId="0" fontId="56" fillId="0" borderId="28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56" fillId="0" borderId="29" xfId="0" applyFont="1" applyFill="1" applyBorder="1" applyAlignment="1">
      <alignment horizontal="center" vertical="center" wrapText="1"/>
    </xf>
    <xf numFmtId="0" fontId="56" fillId="0" borderId="27" xfId="0" applyFont="1" applyFill="1" applyBorder="1" applyAlignment="1">
      <alignment horizontal="center" vertical="center" wrapText="1"/>
    </xf>
    <xf numFmtId="0" fontId="56" fillId="0" borderId="26" xfId="0" applyFont="1" applyFill="1" applyBorder="1" applyAlignment="1">
      <alignment horizontal="center" vertical="center" wrapText="1"/>
    </xf>
    <xf numFmtId="0" fontId="56" fillId="0" borderId="43" xfId="0" applyFont="1" applyFill="1" applyBorder="1" applyAlignment="1">
      <alignment horizontal="center" vertical="center" wrapText="1"/>
    </xf>
    <xf numFmtId="2" fontId="55" fillId="0" borderId="15" xfId="0" applyNumberFormat="1" applyFont="1" applyBorder="1" applyAlignment="1">
      <alignment horizontal="center" vertical="center" wrapText="1"/>
    </xf>
    <xf numFmtId="3" fontId="103" fillId="0" borderId="21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19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21" xfId="0" applyNumberFormat="1" applyFont="1" applyBorder="1" applyAlignment="1" applyProtection="1">
      <alignment horizontal="center" vertical="center" wrapText="1"/>
      <protection hidden="1"/>
    </xf>
    <xf numFmtId="3" fontId="103" fillId="0" borderId="13" xfId="0" applyNumberFormat="1" applyFont="1" applyBorder="1" applyAlignment="1" applyProtection="1">
      <alignment horizontal="center" vertical="center" wrapText="1"/>
      <protection hidden="1"/>
    </xf>
    <xf numFmtId="3" fontId="103" fillId="0" borderId="19" xfId="0" applyNumberFormat="1" applyFont="1" applyBorder="1" applyAlignment="1" applyProtection="1">
      <alignment horizontal="center" vertical="center" wrapText="1"/>
      <protection hidden="1"/>
    </xf>
    <xf numFmtId="3" fontId="103" fillId="0" borderId="28" xfId="0" applyNumberFormat="1" applyFont="1" applyBorder="1" applyAlignment="1" applyProtection="1">
      <alignment horizontal="center" vertical="center" wrapText="1"/>
      <protection hidden="1"/>
    </xf>
    <xf numFmtId="3" fontId="103" fillId="0" borderId="30" xfId="0" applyNumberFormat="1" applyFont="1" applyBorder="1" applyAlignment="1" applyProtection="1">
      <alignment horizontal="center" vertical="center" wrapText="1"/>
      <protection hidden="1"/>
    </xf>
    <xf numFmtId="3" fontId="103" fillId="0" borderId="46" xfId="0" applyNumberFormat="1" applyFont="1" applyBorder="1" applyAlignment="1" applyProtection="1">
      <alignment horizontal="center" vertical="center" wrapText="1"/>
      <protection hidden="1"/>
    </xf>
    <xf numFmtId="0" fontId="55" fillId="0" borderId="15" xfId="0" applyFont="1" applyBorder="1" applyAlignment="1">
      <alignment horizontal="center" vertical="center" wrapText="1"/>
    </xf>
    <xf numFmtId="0" fontId="29" fillId="54" borderId="21" xfId="0" applyFont="1" applyFill="1" applyBorder="1" applyAlignment="1">
      <alignment horizontal="center" vertical="center" wrapText="1"/>
    </xf>
    <xf numFmtId="0" fontId="29" fillId="54" borderId="13" xfId="0" applyFont="1" applyFill="1" applyBorder="1" applyAlignment="1">
      <alignment horizontal="center" vertical="center" wrapText="1"/>
    </xf>
    <xf numFmtId="0" fontId="29" fillId="54" borderId="19" xfId="0" applyFont="1" applyFill="1" applyBorder="1" applyAlignment="1">
      <alignment horizontal="center" vertical="center" wrapText="1"/>
    </xf>
    <xf numFmtId="3" fontId="103" fillId="0" borderId="22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38" xfId="0" applyNumberFormat="1" applyFont="1" applyFill="1" applyBorder="1" applyAlignment="1" applyProtection="1">
      <alignment horizontal="center" vertical="center" wrapText="1"/>
      <protection hidden="1"/>
    </xf>
    <xf numFmtId="3" fontId="103" fillId="0" borderId="54" xfId="0" applyNumberFormat="1" applyFont="1" applyFill="1" applyBorder="1" applyAlignment="1" applyProtection="1">
      <alignment horizontal="center" vertical="center" wrapText="1"/>
      <protection hidden="1"/>
    </xf>
    <xf numFmtId="0" fontId="11" fillId="49" borderId="10" xfId="0" applyFont="1" applyFill="1" applyBorder="1" applyAlignment="1">
      <alignment horizontal="center"/>
    </xf>
    <xf numFmtId="0" fontId="56" fillId="0" borderId="28" xfId="0" applyFont="1" applyBorder="1" applyAlignment="1">
      <alignment horizontal="center" vertical="center" wrapText="1"/>
    </xf>
    <xf numFmtId="0" fontId="56" fillId="0" borderId="46" xfId="0" applyFont="1" applyBorder="1" applyAlignment="1">
      <alignment horizontal="center" vertical="center" wrapText="1"/>
    </xf>
    <xf numFmtId="0" fontId="56" fillId="0" borderId="29" xfId="0" applyFont="1" applyBorder="1" applyAlignment="1">
      <alignment horizontal="center" vertical="center" wrapText="1"/>
    </xf>
    <xf numFmtId="0" fontId="56" fillId="0" borderId="27" xfId="0" applyFont="1" applyBorder="1" applyAlignment="1">
      <alignment horizontal="center" vertical="center" wrapText="1"/>
    </xf>
    <xf numFmtId="0" fontId="56" fillId="0" borderId="26" xfId="0" applyFont="1" applyBorder="1" applyAlignment="1">
      <alignment horizontal="center" vertical="center" wrapText="1"/>
    </xf>
    <xf numFmtId="0" fontId="56" fillId="0" borderId="43" xfId="0" applyFont="1" applyBorder="1" applyAlignment="1">
      <alignment horizontal="center" vertical="center" wrapText="1"/>
    </xf>
    <xf numFmtId="0" fontId="124" fillId="0" borderId="0" xfId="340" applyFont="1" applyFill="1" applyBorder="1" applyAlignment="1" applyProtection="1">
      <alignment horizontal="center" vertical="center" wrapText="1"/>
      <protection hidden="1"/>
    </xf>
    <xf numFmtId="0" fontId="55" fillId="57" borderId="28" xfId="0" applyFont="1" applyFill="1" applyBorder="1" applyAlignment="1">
      <alignment horizontal="left" vertical="center" wrapText="1"/>
    </xf>
    <xf numFmtId="0" fontId="55" fillId="57" borderId="30" xfId="0" applyFont="1" applyFill="1" applyBorder="1" applyAlignment="1">
      <alignment horizontal="left" vertical="center" wrapText="1"/>
    </xf>
    <xf numFmtId="0" fontId="55" fillId="57" borderId="46" xfId="0" applyFont="1" applyFill="1" applyBorder="1" applyAlignment="1">
      <alignment horizontal="left" vertical="center" wrapText="1"/>
    </xf>
    <xf numFmtId="0" fontId="55" fillId="57" borderId="29" xfId="0" applyFont="1" applyFill="1" applyBorder="1" applyAlignment="1">
      <alignment horizontal="left" vertical="center" wrapText="1"/>
    </xf>
    <xf numFmtId="0" fontId="55" fillId="57" borderId="0" xfId="0" applyFont="1" applyFill="1" applyBorder="1" applyAlignment="1">
      <alignment horizontal="left" vertical="center" wrapText="1"/>
    </xf>
    <xf numFmtId="0" fontId="55" fillId="57" borderId="27" xfId="0" applyFont="1" applyFill="1" applyBorder="1" applyAlignment="1">
      <alignment horizontal="left" vertical="center" wrapText="1"/>
    </xf>
    <xf numFmtId="0" fontId="55" fillId="57" borderId="26" xfId="0" applyFont="1" applyFill="1" applyBorder="1" applyAlignment="1">
      <alignment horizontal="left" vertical="center" wrapText="1"/>
    </xf>
    <xf numFmtId="0" fontId="55" fillId="57" borderId="25" xfId="0" applyFont="1" applyFill="1" applyBorder="1" applyAlignment="1">
      <alignment horizontal="left" vertical="center" wrapText="1"/>
    </xf>
    <xf numFmtId="0" fontId="55" fillId="57" borderId="43" xfId="0" applyFont="1" applyFill="1" applyBorder="1" applyAlignment="1">
      <alignment horizontal="left" vertical="center" wrapText="1"/>
    </xf>
    <xf numFmtId="3" fontId="33" fillId="49" borderId="23" xfId="0" applyNumberFormat="1" applyFont="1" applyFill="1" applyBorder="1" applyAlignment="1">
      <alignment horizontal="center" vertical="center" wrapText="1"/>
    </xf>
    <xf numFmtId="3" fontId="33" fillId="49" borderId="48" xfId="0" applyNumberFormat="1" applyFont="1" applyFill="1" applyBorder="1" applyAlignment="1">
      <alignment horizontal="center" vertical="center" wrapText="1"/>
    </xf>
    <xf numFmtId="14" fontId="30" fillId="0" borderId="25" xfId="0" applyNumberFormat="1" applyFont="1" applyBorder="1" applyAlignment="1">
      <alignment horizontal="left"/>
    </xf>
    <xf numFmtId="2" fontId="55" fillId="0" borderId="11" xfId="0" applyNumberFormat="1" applyFont="1" applyBorder="1" applyAlignment="1">
      <alignment horizontal="center" vertical="center" wrapText="1"/>
    </xf>
    <xf numFmtId="2" fontId="55" fillId="0" borderId="12" xfId="0" applyNumberFormat="1" applyFont="1" applyBorder="1" applyAlignment="1">
      <alignment horizontal="center" vertical="center" wrapText="1"/>
    </xf>
    <xf numFmtId="166" fontId="55" fillId="0" borderId="11" xfId="0" applyNumberFormat="1" applyFont="1" applyBorder="1" applyAlignment="1" applyProtection="1">
      <alignment horizontal="center" vertical="center" wrapText="1"/>
      <protection hidden="1"/>
    </xf>
    <xf numFmtId="166" fontId="55" fillId="0" borderId="12" xfId="0" applyNumberFormat="1" applyFont="1" applyBorder="1" applyAlignment="1" applyProtection="1">
      <alignment horizontal="center" vertical="center" wrapText="1"/>
      <protection hidden="1"/>
    </xf>
    <xf numFmtId="3" fontId="130" fillId="57" borderId="49" xfId="0" applyNumberFormat="1" applyFont="1" applyFill="1" applyBorder="1" applyAlignment="1">
      <alignment horizontal="center" vertical="center" wrapText="1"/>
    </xf>
    <xf numFmtId="3" fontId="130" fillId="57" borderId="41" xfId="0" applyNumberFormat="1" applyFont="1" applyFill="1" applyBorder="1" applyAlignment="1">
      <alignment horizontal="center" vertical="center" wrapText="1"/>
    </xf>
    <xf numFmtId="3" fontId="33" fillId="49" borderId="39" xfId="0" applyNumberFormat="1" applyFont="1" applyFill="1" applyBorder="1" applyAlignment="1">
      <alignment horizontal="center" vertical="center" wrapText="1"/>
    </xf>
    <xf numFmtId="3" fontId="55" fillId="49" borderId="24" xfId="0" applyNumberFormat="1" applyFont="1" applyFill="1" applyBorder="1" applyAlignment="1">
      <alignment horizontal="center" vertical="center" wrapText="1"/>
    </xf>
    <xf numFmtId="3" fontId="55" fillId="49" borderId="40" xfId="0" applyNumberFormat="1" applyFont="1" applyFill="1" applyBorder="1" applyAlignment="1">
      <alignment horizontal="center" vertical="center" wrapText="1"/>
    </xf>
    <xf numFmtId="3" fontId="130" fillId="57" borderId="50" xfId="0" applyNumberFormat="1" applyFont="1" applyFill="1" applyBorder="1" applyAlignment="1">
      <alignment horizontal="center" vertical="center" wrapText="1"/>
    </xf>
    <xf numFmtId="3" fontId="130" fillId="57" borderId="51" xfId="0" applyNumberFormat="1" applyFont="1" applyFill="1" applyBorder="1" applyAlignment="1">
      <alignment horizontal="center" vertical="center" wrapText="1"/>
    </xf>
    <xf numFmtId="3" fontId="130" fillId="57" borderId="52" xfId="0" applyNumberFormat="1" applyFont="1" applyFill="1" applyBorder="1" applyAlignment="1">
      <alignment horizontal="center" vertical="center" wrapText="1"/>
    </xf>
    <xf numFmtId="3" fontId="130" fillId="57" borderId="53" xfId="0" applyNumberFormat="1" applyFont="1" applyFill="1" applyBorder="1" applyAlignment="1">
      <alignment horizontal="center" vertical="center" wrapText="1"/>
    </xf>
    <xf numFmtId="0" fontId="35" fillId="0" borderId="13" xfId="340" applyFont="1" applyBorder="1" applyAlignment="1" applyProtection="1">
      <alignment horizontal="center" vertical="center"/>
      <protection hidden="1"/>
    </xf>
    <xf numFmtId="0" fontId="29" fillId="54" borderId="10" xfId="0" applyFont="1" applyFill="1" applyBorder="1" applyAlignment="1">
      <alignment horizontal="center" vertical="center" wrapText="1"/>
    </xf>
    <xf numFmtId="3" fontId="30" fillId="49" borderId="22" xfId="0" applyNumberFormat="1" applyFont="1" applyFill="1" applyBorder="1" applyAlignment="1">
      <alignment horizontal="center" vertical="center" wrapText="1"/>
    </xf>
    <xf numFmtId="3" fontId="30" fillId="49" borderId="38" xfId="0" applyNumberFormat="1" applyFont="1" applyFill="1" applyBorder="1" applyAlignment="1">
      <alignment horizontal="center" vertical="center" wrapText="1"/>
    </xf>
    <xf numFmtId="3" fontId="30" fillId="49" borderId="54" xfId="0" applyNumberFormat="1" applyFont="1" applyFill="1" applyBorder="1" applyAlignment="1">
      <alignment horizontal="center" vertical="center" wrapText="1"/>
    </xf>
    <xf numFmtId="0" fontId="29" fillId="55" borderId="21" xfId="0" applyFont="1" applyFill="1" applyBorder="1" applyAlignment="1">
      <alignment horizontal="center" vertical="center" wrapText="1"/>
    </xf>
    <xf numFmtId="0" fontId="30" fillId="0" borderId="94" xfId="0" applyFont="1" applyBorder="1" applyAlignment="1">
      <alignment horizontal="left" vertical="center" wrapText="1"/>
    </xf>
    <xf numFmtId="0" fontId="30" fillId="0" borderId="95" xfId="0" applyFont="1" applyBorder="1" applyAlignment="1">
      <alignment horizontal="left" vertical="center" wrapText="1"/>
    </xf>
    <xf numFmtId="0" fontId="33" fillId="0" borderId="87" xfId="0" applyFont="1" applyBorder="1" applyAlignment="1">
      <alignment horizontal="center" vertical="center"/>
    </xf>
    <xf numFmtId="0" fontId="33" fillId="0" borderId="9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30" fillId="0" borderId="98" xfId="0" applyFont="1" applyBorder="1" applyAlignment="1">
      <alignment horizontal="center" vertical="center"/>
    </xf>
    <xf numFmtId="0" fontId="33" fillId="49" borderId="23" xfId="0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 vertical="center" wrapText="1"/>
    </xf>
    <xf numFmtId="0" fontId="33" fillId="49" borderId="48" xfId="0" applyFont="1" applyFill="1" applyBorder="1" applyAlignment="1">
      <alignment horizontal="center" vertical="center" wrapText="1"/>
    </xf>
    <xf numFmtId="0" fontId="56" fillId="57" borderId="17" xfId="0" applyFont="1" applyFill="1" applyBorder="1" applyAlignment="1">
      <alignment horizontal="center" vertical="center" wrapText="1"/>
    </xf>
    <xf numFmtId="0" fontId="56" fillId="57" borderId="18" xfId="0" applyFont="1" applyFill="1" applyBorder="1" applyAlignment="1">
      <alignment horizontal="center" vertical="center" wrapText="1"/>
    </xf>
    <xf numFmtId="2" fontId="29" fillId="0" borderId="21" xfId="0" applyNumberFormat="1" applyFont="1" applyBorder="1" applyAlignment="1">
      <alignment horizontal="center" vertical="center" wrapText="1"/>
    </xf>
    <xf numFmtId="0" fontId="56" fillId="57" borderId="10" xfId="0" applyFont="1" applyFill="1" applyBorder="1" applyAlignment="1">
      <alignment horizontal="center" vertical="center" wrapText="1"/>
    </xf>
    <xf numFmtId="0" fontId="55" fillId="57" borderId="10" xfId="0" applyFont="1" applyFill="1" applyBorder="1" applyAlignment="1">
      <alignment horizontal="left" vertical="center" wrapText="1"/>
    </xf>
    <xf numFmtId="0" fontId="111" fillId="59" borderId="10" xfId="0" applyFont="1" applyFill="1" applyBorder="1" applyAlignment="1">
      <alignment horizontal="center" vertical="center" wrapText="1"/>
    </xf>
    <xf numFmtId="1" fontId="29" fillId="57" borderId="17" xfId="0" applyNumberFormat="1" applyFont="1" applyFill="1" applyBorder="1" applyAlignment="1">
      <alignment horizontal="center" vertical="center"/>
    </xf>
    <xf numFmtId="1" fontId="29" fillId="57" borderId="15" xfId="0" applyNumberFormat="1" applyFont="1" applyFill="1" applyBorder="1" applyAlignment="1">
      <alignment horizontal="center" vertical="center"/>
    </xf>
    <xf numFmtId="1" fontId="29" fillId="57" borderId="18" xfId="0" applyNumberFormat="1" applyFont="1" applyFill="1" applyBorder="1" applyAlignment="1">
      <alignment horizontal="center" vertical="center"/>
    </xf>
    <xf numFmtId="0" fontId="32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10" xfId="0" applyFont="1" applyBorder="1" applyAlignment="1" applyProtection="1">
      <alignment horizontal="center" vertical="center" wrapText="1"/>
      <protection hidden="1"/>
    </xf>
    <xf numFmtId="0" fontId="71" fillId="0" borderId="15" xfId="0" applyFont="1" applyFill="1" applyBorder="1" applyAlignment="1" applyProtection="1">
      <alignment horizontal="left" vertical="top" wrapText="1"/>
      <protection hidden="1"/>
    </xf>
    <xf numFmtId="0" fontId="71" fillId="0" borderId="18" xfId="0" applyFont="1" applyFill="1" applyBorder="1" applyAlignment="1" applyProtection="1">
      <alignment horizontal="left" vertical="top" wrapText="1"/>
      <protection hidden="1"/>
    </xf>
    <xf numFmtId="0" fontId="29" fillId="0" borderId="11" xfId="0" applyFont="1" applyFill="1" applyBorder="1" applyAlignment="1" applyProtection="1">
      <alignment horizontal="center" vertical="center" wrapText="1"/>
      <protection hidden="1"/>
    </xf>
    <xf numFmtId="0" fontId="29" fillId="0" borderId="12" xfId="0" applyFont="1" applyFill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17" xfId="0" applyFont="1" applyFill="1" applyBorder="1" applyAlignment="1" applyProtection="1">
      <alignment horizontal="center" vertical="center" wrapText="1"/>
      <protection hidden="1"/>
    </xf>
    <xf numFmtId="0" fontId="29" fillId="0" borderId="15" xfId="0" applyFont="1" applyFill="1" applyBorder="1" applyAlignment="1" applyProtection="1">
      <alignment horizontal="center" vertical="center" wrapText="1"/>
      <protection hidden="1"/>
    </xf>
    <xf numFmtId="0" fontId="29" fillId="0" borderId="18" xfId="0" applyFont="1" applyFill="1" applyBorder="1" applyAlignment="1" applyProtection="1">
      <alignment horizontal="center" vertical="center" wrapText="1"/>
      <protection hidden="1"/>
    </xf>
    <xf numFmtId="0" fontId="32" fillId="0" borderId="17" xfId="0" applyFont="1" applyFill="1" applyBorder="1" applyAlignment="1" applyProtection="1">
      <alignment horizontal="center" vertical="center" wrapText="1"/>
      <protection hidden="1"/>
    </xf>
    <xf numFmtId="0" fontId="29" fillId="0" borderId="11" xfId="0" applyFont="1" applyBorder="1" applyAlignment="1" applyProtection="1">
      <alignment horizontal="center" vertical="center" wrapText="1"/>
      <protection hidden="1"/>
    </xf>
    <xf numFmtId="0" fontId="29" fillId="0" borderId="16" xfId="0" applyFont="1" applyBorder="1" applyAlignment="1" applyProtection="1">
      <alignment horizontal="center" vertical="center" wrapText="1"/>
      <protection hidden="1"/>
    </xf>
    <xf numFmtId="0" fontId="29" fillId="0" borderId="14" xfId="0" applyFont="1" applyBorder="1" applyAlignment="1" applyProtection="1">
      <alignment horizontal="center" vertical="center" wrapText="1"/>
      <protection hidden="1"/>
    </xf>
    <xf numFmtId="0" fontId="29" fillId="0" borderId="20" xfId="0" applyFont="1" applyBorder="1" applyAlignment="1" applyProtection="1">
      <alignment horizontal="center" vertical="center" wrapText="1"/>
      <protection hidden="1"/>
    </xf>
    <xf numFmtId="0" fontId="30" fillId="0" borderId="17" xfId="0" applyNumberFormat="1" applyFont="1" applyBorder="1" applyAlignment="1" applyProtection="1">
      <alignment horizontal="center" vertical="center" wrapText="1"/>
      <protection hidden="1"/>
    </xf>
    <xf numFmtId="0" fontId="30" fillId="0" borderId="15" xfId="0" applyNumberFormat="1" applyFont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left" vertical="top" wrapText="1"/>
      <protection hidden="1"/>
    </xf>
    <xf numFmtId="0" fontId="51" fillId="0" borderId="0" xfId="0" applyFont="1" applyBorder="1" applyAlignment="1">
      <alignment horizontal="center" vertical="center" wrapText="1"/>
    </xf>
    <xf numFmtId="0" fontId="30" fillId="0" borderId="0" xfId="0" applyFont="1" applyBorder="1" applyAlignment="1" applyProtection="1">
      <alignment horizontal="center" vertical="center" wrapText="1"/>
      <protection hidden="1"/>
    </xf>
    <xf numFmtId="0" fontId="61" fillId="0" borderId="0" xfId="0" applyFont="1" applyBorder="1" applyAlignment="1">
      <alignment horizontal="center" vertical="center"/>
    </xf>
    <xf numFmtId="0" fontId="30" fillId="0" borderId="0" xfId="0" applyFont="1" applyBorder="1" applyAlignment="1" applyProtection="1">
      <alignment horizontal="left" vertical="top" wrapText="1"/>
      <protection hidden="1"/>
    </xf>
    <xf numFmtId="3" fontId="50" fillId="0" borderId="0" xfId="0" applyNumberFormat="1" applyFont="1" applyFill="1" applyBorder="1" applyAlignment="1" applyProtection="1">
      <alignment horizontal="center" vertical="center"/>
      <protection hidden="1"/>
    </xf>
    <xf numFmtId="0" fontId="65" fillId="54" borderId="21" xfId="0" applyFont="1" applyFill="1" applyBorder="1" applyAlignment="1">
      <alignment horizontal="center" vertical="center" wrapText="1"/>
    </xf>
    <xf numFmtId="0" fontId="65" fillId="54" borderId="19" xfId="0" applyFont="1" applyFill="1" applyBorder="1" applyAlignment="1">
      <alignment horizontal="center" vertical="center" wrapText="1"/>
    </xf>
    <xf numFmtId="0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29" fillId="46" borderId="21" xfId="0" applyFont="1" applyFill="1" applyBorder="1" applyAlignment="1" applyProtection="1">
      <alignment horizontal="left" vertical="center" wrapText="1"/>
      <protection hidden="1"/>
    </xf>
    <xf numFmtId="0" fontId="29" fillId="46" borderId="19" xfId="0" applyFont="1" applyFill="1" applyBorder="1" applyAlignment="1" applyProtection="1">
      <alignment horizontal="left" vertical="center" wrapText="1"/>
      <protection hidden="1"/>
    </xf>
    <xf numFmtId="0" fontId="29" fillId="0" borderId="17" xfId="0" applyFont="1" applyBorder="1" applyAlignment="1" applyProtection="1">
      <alignment horizontal="center" vertical="center" wrapText="1"/>
      <protection hidden="1"/>
    </xf>
    <xf numFmtId="0" fontId="29" fillId="0" borderId="15" xfId="0" applyFont="1" applyBorder="1" applyAlignment="1" applyProtection="1">
      <alignment horizontal="center" vertical="center" wrapText="1"/>
      <protection hidden="1"/>
    </xf>
    <xf numFmtId="3" fontId="70" fillId="0" borderId="17" xfId="0" applyNumberFormat="1" applyFont="1" applyBorder="1" applyAlignment="1" applyProtection="1">
      <alignment horizontal="center" vertical="center" wrapText="1"/>
      <protection hidden="1"/>
    </xf>
    <xf numFmtId="3" fontId="70" fillId="0" borderId="15" xfId="0" applyNumberFormat="1" applyFont="1" applyBorder="1" applyAlignment="1" applyProtection="1">
      <alignment horizontal="center" vertical="center" wrapText="1"/>
      <protection hidden="1"/>
    </xf>
    <xf numFmtId="3" fontId="70" fillId="0" borderId="18" xfId="0" applyNumberFormat="1" applyFont="1" applyBorder="1" applyAlignment="1" applyProtection="1">
      <alignment horizontal="center" vertical="center" wrapText="1"/>
      <protection hidden="1"/>
    </xf>
    <xf numFmtId="0" fontId="29" fillId="0" borderId="18" xfId="0" applyFont="1" applyBorder="1" applyAlignment="1" applyProtection="1">
      <alignment horizontal="center" vertical="center" wrapText="1"/>
      <protection hidden="1"/>
    </xf>
    <xf numFmtId="3" fontId="70" fillId="0" borderId="10" xfId="0" applyNumberFormat="1" applyFont="1" applyBorder="1" applyAlignment="1" applyProtection="1">
      <alignment horizontal="center" vertical="center" wrapText="1"/>
      <protection hidden="1"/>
    </xf>
    <xf numFmtId="4" fontId="70" fillId="0" borderId="10" xfId="0" applyNumberFormat="1" applyFont="1" applyBorder="1" applyAlignment="1" applyProtection="1">
      <alignment horizontal="center" vertical="center" wrapText="1"/>
      <protection hidden="1"/>
    </xf>
    <xf numFmtId="3" fontId="30" fillId="0" borderId="10" xfId="0" applyNumberFormat="1" applyFont="1" applyBorder="1" applyAlignment="1" applyProtection="1">
      <alignment horizontal="center" vertical="center" wrapText="1"/>
      <protection hidden="1"/>
    </xf>
    <xf numFmtId="3" fontId="65" fillId="0" borderId="17" xfId="0" applyNumberFormat="1" applyFont="1" applyBorder="1" applyAlignment="1" applyProtection="1">
      <alignment horizontal="center" vertical="center" wrapText="1"/>
      <protection hidden="1"/>
    </xf>
    <xf numFmtId="3" fontId="65" fillId="0" borderId="15" xfId="0" applyNumberFormat="1" applyFont="1" applyBorder="1" applyAlignment="1" applyProtection="1">
      <alignment horizontal="center" vertical="center" wrapText="1"/>
      <protection hidden="1"/>
    </xf>
    <xf numFmtId="3" fontId="65" fillId="0" borderId="18" xfId="0" applyNumberFormat="1" applyFont="1" applyBorder="1" applyAlignment="1" applyProtection="1">
      <alignment horizontal="center" vertical="center" wrapText="1"/>
      <protection hidden="1"/>
    </xf>
    <xf numFmtId="3" fontId="65" fillId="0" borderId="10" xfId="0" applyNumberFormat="1" applyFont="1" applyBorder="1" applyAlignment="1" applyProtection="1">
      <alignment horizontal="center" vertical="center" wrapText="1"/>
      <protection hidden="1"/>
    </xf>
    <xf numFmtId="0" fontId="32" fillId="0" borderId="0" xfId="0" applyFont="1" applyBorder="1" applyAlignment="1">
      <alignment horizontal="left" vertical="top" wrapText="1"/>
    </xf>
    <xf numFmtId="0" fontId="29" fillId="0" borderId="10" xfId="0" applyFont="1" applyBorder="1" applyAlignment="1" applyProtection="1">
      <alignment horizontal="left" vertical="center" wrapText="1"/>
      <protection hidden="1"/>
    </xf>
    <xf numFmtId="0" fontId="29" fillId="0" borderId="28" xfId="0" applyFont="1" applyBorder="1" applyAlignment="1" applyProtection="1">
      <alignment horizontal="left" vertical="center" wrapText="1"/>
      <protection hidden="1"/>
    </xf>
    <xf numFmtId="0" fontId="29" fillId="0" borderId="30" xfId="0" applyFont="1" applyBorder="1" applyAlignment="1" applyProtection="1">
      <alignment horizontal="left" vertical="center" wrapText="1"/>
      <protection hidden="1"/>
    </xf>
    <xf numFmtId="0" fontId="29" fillId="0" borderId="46" xfId="0" applyFont="1" applyBorder="1" applyAlignment="1" applyProtection="1">
      <alignment horizontal="left" vertical="center" wrapText="1"/>
      <protection hidden="1"/>
    </xf>
    <xf numFmtId="0" fontId="29" fillId="0" borderId="26" xfId="0" applyFont="1" applyBorder="1" applyAlignment="1" applyProtection="1">
      <alignment horizontal="left" vertical="center" wrapText="1"/>
      <protection hidden="1"/>
    </xf>
    <xf numFmtId="0" fontId="29" fillId="0" borderId="25" xfId="0" applyFont="1" applyBorder="1" applyAlignment="1" applyProtection="1">
      <alignment horizontal="left" vertical="center" wrapText="1"/>
      <protection hidden="1"/>
    </xf>
    <xf numFmtId="0" fontId="29" fillId="0" borderId="43" xfId="0" applyFont="1" applyBorder="1" applyAlignment="1" applyProtection="1">
      <alignment horizontal="left" vertical="center" wrapText="1"/>
      <protection hidden="1"/>
    </xf>
    <xf numFmtId="0" fontId="29" fillId="0" borderId="21" xfId="0" applyFont="1" applyBorder="1" applyAlignment="1" applyProtection="1">
      <alignment horizontal="left" vertical="center" wrapText="1"/>
      <protection hidden="1"/>
    </xf>
    <xf numFmtId="0" fontId="29" fillId="0" borderId="19" xfId="0" applyFont="1" applyBorder="1" applyAlignment="1" applyProtection="1">
      <alignment horizontal="left" vertical="center" wrapText="1"/>
      <protection hidden="1"/>
    </xf>
    <xf numFmtId="0" fontId="122" fillId="56" borderId="0" xfId="0" applyFont="1" applyFill="1" applyBorder="1" applyAlignment="1">
      <alignment horizontal="center" vertical="center"/>
    </xf>
    <xf numFmtId="0" fontId="30" fillId="0" borderId="15" xfId="0" applyFont="1" applyBorder="1" applyAlignment="1" applyProtection="1">
      <alignment horizontal="center" vertical="center" wrapText="1"/>
      <protection hidden="1"/>
    </xf>
    <xf numFmtId="0" fontId="30" fillId="0" borderId="18" xfId="0" applyFont="1" applyBorder="1" applyAlignment="1" applyProtection="1">
      <alignment horizontal="center" vertical="center" wrapText="1"/>
      <protection hidden="1"/>
    </xf>
    <xf numFmtId="0" fontId="30" fillId="0" borderId="17" xfId="0" applyFont="1" applyFill="1" applyBorder="1" applyAlignment="1" applyProtection="1">
      <alignment horizontal="center" vertical="center"/>
      <protection hidden="1"/>
    </xf>
    <xf numFmtId="0" fontId="30" fillId="0" borderId="18" xfId="0" applyFont="1" applyFill="1" applyBorder="1" applyAlignment="1" applyProtection="1">
      <alignment horizontal="center" vertical="center"/>
      <protection hidden="1"/>
    </xf>
    <xf numFmtId="0" fontId="70" fillId="0" borderId="17" xfId="0" applyFont="1" applyBorder="1" applyAlignment="1" applyProtection="1">
      <alignment horizontal="center" vertical="center" wrapText="1"/>
      <protection hidden="1"/>
    </xf>
    <xf numFmtId="0" fontId="70" fillId="0" borderId="18" xfId="0" applyFont="1" applyBorder="1" applyAlignment="1" applyProtection="1">
      <alignment horizontal="center" vertical="center" wrapText="1"/>
      <protection hidden="1"/>
    </xf>
    <xf numFmtId="0" fontId="70" fillId="0" borderId="23" xfId="0" applyFont="1" applyFill="1" applyBorder="1" applyAlignment="1" applyProtection="1">
      <alignment horizontal="center" vertical="center"/>
      <protection hidden="1"/>
    </xf>
    <xf numFmtId="0" fontId="70" fillId="0" borderId="39" xfId="0" applyFont="1" applyFill="1" applyBorder="1" applyAlignment="1" applyProtection="1">
      <alignment horizontal="center" vertical="center"/>
      <protection hidden="1"/>
    </xf>
    <xf numFmtId="0" fontId="70" fillId="0" borderId="48" xfId="0" applyFont="1" applyFill="1" applyBorder="1" applyAlignment="1" applyProtection="1">
      <alignment horizontal="center" vertical="center"/>
      <protection hidden="1"/>
    </xf>
    <xf numFmtId="0" fontId="70" fillId="0" borderId="11" xfId="0" applyFont="1" applyFill="1" applyBorder="1" applyAlignment="1" applyProtection="1">
      <alignment horizontal="center" vertical="center"/>
      <protection hidden="1"/>
    </xf>
    <xf numFmtId="0" fontId="70" fillId="0" borderId="14" xfId="0" applyFont="1" applyFill="1" applyBorder="1" applyAlignment="1" applyProtection="1">
      <alignment horizontal="center" vertical="center"/>
      <protection hidden="1"/>
    </xf>
    <xf numFmtId="0" fontId="70" fillId="0" borderId="12" xfId="0" applyFont="1" applyFill="1" applyBorder="1" applyAlignment="1" applyProtection="1">
      <alignment horizontal="center" vertical="center"/>
      <protection hidden="1"/>
    </xf>
    <xf numFmtId="0" fontId="29" fillId="0" borderId="17" xfId="0" applyFont="1" applyBorder="1" applyAlignment="1" applyProtection="1">
      <alignment horizontal="left" vertical="center" wrapText="1"/>
      <protection hidden="1"/>
    </xf>
    <xf numFmtId="0" fontId="29" fillId="0" borderId="18" xfId="0" applyFont="1" applyBorder="1" applyAlignment="1" applyProtection="1">
      <alignment horizontal="left" vertical="center" wrapText="1"/>
      <protection hidden="1"/>
    </xf>
    <xf numFmtId="0" fontId="29" fillId="0" borderId="21" xfId="0" applyFont="1" applyFill="1" applyBorder="1" applyAlignment="1" applyProtection="1">
      <alignment horizontal="left" vertical="center" wrapText="1"/>
      <protection hidden="1"/>
    </xf>
    <xf numFmtId="0" fontId="29" fillId="0" borderId="13" xfId="0" applyFont="1" applyFill="1" applyBorder="1" applyAlignment="1" applyProtection="1">
      <alignment horizontal="left" vertical="center" wrapText="1"/>
      <protection hidden="1"/>
    </xf>
    <xf numFmtId="0" fontId="126" fillId="58" borderId="46" xfId="0" applyFont="1" applyFill="1" applyBorder="1" applyAlignment="1" applyProtection="1">
      <alignment horizontal="center" vertical="center" wrapText="1"/>
      <protection hidden="1"/>
    </xf>
    <xf numFmtId="0" fontId="126" fillId="58" borderId="43" xfId="0" applyFont="1" applyFill="1" applyBorder="1" applyAlignment="1" applyProtection="1">
      <alignment horizontal="center" vertical="center" wrapText="1"/>
      <protection hidden="1"/>
    </xf>
    <xf numFmtId="0" fontId="30" fillId="0" borderId="10" xfId="0" applyFont="1" applyBorder="1" applyAlignment="1" applyProtection="1">
      <alignment horizontal="center" vertical="center" wrapText="1"/>
      <protection hidden="1"/>
    </xf>
    <xf numFmtId="0" fontId="30" fillId="0" borderId="17" xfId="0" applyFont="1" applyFill="1" applyBorder="1" applyAlignment="1" applyProtection="1">
      <alignment horizontal="center" vertical="center" wrapText="1"/>
      <protection hidden="1"/>
    </xf>
    <xf numFmtId="0" fontId="30" fillId="0" borderId="18" xfId="0" applyFont="1" applyFill="1" applyBorder="1" applyAlignment="1" applyProtection="1">
      <alignment horizontal="center" vertical="center" wrapText="1"/>
      <protection hidden="1"/>
    </xf>
    <xf numFmtId="0" fontId="35" fillId="0" borderId="25" xfId="340" applyFont="1" applyBorder="1" applyAlignment="1" applyProtection="1">
      <alignment horizontal="right" vertical="top"/>
      <protection hidden="1"/>
    </xf>
    <xf numFmtId="0" fontId="70" fillId="0" borderId="55" xfId="0" applyFont="1" applyFill="1" applyBorder="1" applyAlignment="1" applyProtection="1">
      <alignment horizontal="center" vertical="center"/>
      <protection hidden="1"/>
    </xf>
    <xf numFmtId="0" fontId="70" fillId="0" borderId="56" xfId="0" applyFont="1" applyFill="1" applyBorder="1" applyAlignment="1" applyProtection="1">
      <alignment horizontal="center" vertical="center"/>
      <protection hidden="1"/>
    </xf>
    <xf numFmtId="0" fontId="70" fillId="0" borderId="57" xfId="0" applyFont="1" applyFill="1" applyBorder="1" applyAlignment="1" applyProtection="1">
      <alignment horizontal="center" vertical="center"/>
      <protection hidden="1"/>
    </xf>
    <xf numFmtId="0" fontId="70" fillId="0" borderId="29" xfId="0" applyFont="1" applyFill="1" applyBorder="1" applyAlignment="1" applyProtection="1">
      <alignment horizontal="center" vertical="center"/>
      <protection hidden="1"/>
    </xf>
    <xf numFmtId="0" fontId="70" fillId="0" borderId="0" xfId="0" applyFont="1" applyFill="1" applyBorder="1" applyAlignment="1" applyProtection="1">
      <alignment horizontal="center" vertical="center"/>
      <protection hidden="1"/>
    </xf>
    <xf numFmtId="0" fontId="70" fillId="0" borderId="27" xfId="0" applyFont="1" applyFill="1" applyBorder="1" applyAlignment="1" applyProtection="1">
      <alignment horizontal="center" vertical="center"/>
      <protection hidden="1"/>
    </xf>
    <xf numFmtId="0" fontId="70" fillId="0" borderId="26" xfId="0" applyFont="1" applyFill="1" applyBorder="1" applyAlignment="1" applyProtection="1">
      <alignment horizontal="center" vertical="center"/>
      <protection hidden="1"/>
    </xf>
    <xf numFmtId="0" fontId="70" fillId="0" borderId="25" xfId="0" applyFont="1" applyFill="1" applyBorder="1" applyAlignment="1" applyProtection="1">
      <alignment horizontal="center" vertical="center"/>
      <protection hidden="1"/>
    </xf>
    <xf numFmtId="0" fontId="70" fillId="0" borderId="43" xfId="0" applyFont="1" applyFill="1" applyBorder="1" applyAlignment="1" applyProtection="1">
      <alignment horizontal="center" vertical="center"/>
      <protection hidden="1"/>
    </xf>
    <xf numFmtId="0" fontId="29" fillId="0" borderId="19" xfId="0" applyFont="1" applyFill="1" applyBorder="1" applyAlignment="1" applyProtection="1">
      <alignment horizontal="left" vertical="center" wrapText="1"/>
      <protection hidden="1"/>
    </xf>
    <xf numFmtId="0" fontId="29" fillId="0" borderId="17" xfId="0" applyFont="1" applyFill="1" applyBorder="1" applyAlignment="1" applyProtection="1">
      <alignment horizontal="left" vertical="center" wrapText="1"/>
      <protection hidden="1"/>
    </xf>
    <xf numFmtId="0" fontId="29" fillId="0" borderId="18" xfId="0" applyFont="1" applyFill="1" applyBorder="1" applyAlignment="1" applyProtection="1">
      <alignment horizontal="left" vertical="center" wrapText="1"/>
      <protection hidden="1"/>
    </xf>
    <xf numFmtId="0" fontId="29" fillId="0" borderId="21" xfId="0" applyFont="1" applyBorder="1" applyAlignment="1" applyProtection="1">
      <alignment horizontal="left" vertical="center"/>
      <protection hidden="1"/>
    </xf>
    <xf numFmtId="0" fontId="29" fillId="0" borderId="19" xfId="0" applyFont="1" applyBorder="1" applyAlignment="1" applyProtection="1">
      <alignment horizontal="left" vertical="center"/>
      <protection hidden="1"/>
    </xf>
    <xf numFmtId="2" fontId="29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29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29" fillId="0" borderId="0" xfId="0" applyFont="1" applyBorder="1" applyAlignment="1" applyProtection="1">
      <alignment horizontal="left" vertical="center" wrapText="1"/>
      <protection hidden="1"/>
    </xf>
    <xf numFmtId="0" fontId="30" fillId="0" borderId="0" xfId="0" applyFont="1" applyBorder="1" applyAlignment="1" applyProtection="1">
      <alignment horizontal="left" vertical="center" wrapText="1"/>
      <protection hidden="1"/>
    </xf>
    <xf numFmtId="0" fontId="32" fillId="0" borderId="0" xfId="0" applyFont="1" applyBorder="1" applyAlignment="1">
      <alignment horizontal="left" vertical="center" wrapText="1"/>
    </xf>
    <xf numFmtId="0" fontId="30" fillId="0" borderId="10" xfId="0" applyFont="1" applyFill="1" applyBorder="1" applyAlignment="1" applyProtection="1">
      <alignment horizontal="center" vertical="center"/>
      <protection hidden="1"/>
    </xf>
    <xf numFmtId="0" fontId="70" fillId="0" borderId="21" xfId="0" applyFont="1" applyFill="1" applyBorder="1" applyAlignment="1" applyProtection="1">
      <alignment horizontal="center" vertical="center"/>
      <protection hidden="1"/>
    </xf>
    <xf numFmtId="0" fontId="70" fillId="0" borderId="13" xfId="0" applyFont="1" applyFill="1" applyBorder="1" applyAlignment="1" applyProtection="1">
      <alignment horizontal="center" vertical="center"/>
      <protection hidden="1"/>
    </xf>
    <xf numFmtId="0" fontId="70" fillId="0" borderId="19" xfId="0" applyFont="1" applyFill="1" applyBorder="1" applyAlignment="1" applyProtection="1">
      <alignment horizontal="center" vertical="center"/>
      <protection hidden="1"/>
    </xf>
    <xf numFmtId="0" fontId="70" fillId="0" borderId="21" xfId="0" applyFont="1" applyBorder="1" applyAlignment="1" applyProtection="1">
      <alignment horizontal="center" vertical="center" wrapText="1"/>
      <protection hidden="1"/>
    </xf>
    <xf numFmtId="0" fontId="70" fillId="0" borderId="19" xfId="0" applyFont="1" applyBorder="1" applyAlignment="1" applyProtection="1">
      <alignment horizontal="center" vertical="center" wrapText="1"/>
      <protection hidden="1"/>
    </xf>
    <xf numFmtId="0" fontId="111" fillId="56" borderId="30" xfId="0" applyFont="1" applyFill="1" applyBorder="1" applyAlignment="1">
      <alignment horizontal="center" vertical="center"/>
    </xf>
    <xf numFmtId="0" fontId="66" fillId="0" borderId="0" xfId="0" applyFont="1" applyFill="1" applyBorder="1" applyAlignment="1" applyProtection="1">
      <alignment horizontal="left" vertical="center" wrapText="1"/>
      <protection hidden="1"/>
    </xf>
    <xf numFmtId="0" fontId="30" fillId="0" borderId="11" xfId="0" applyFont="1" applyFill="1" applyBorder="1" applyAlignment="1" applyProtection="1">
      <alignment horizontal="center" vertical="center"/>
      <protection hidden="1"/>
    </xf>
    <xf numFmtId="0" fontId="30" fillId="0" borderId="16" xfId="0" applyFont="1" applyFill="1" applyBorder="1" applyAlignment="1" applyProtection="1">
      <alignment horizontal="center" vertical="center"/>
      <protection hidden="1"/>
    </xf>
    <xf numFmtId="0" fontId="30" fillId="0" borderId="14" xfId="0" applyFont="1" applyFill="1" applyBorder="1" applyAlignment="1" applyProtection="1">
      <alignment horizontal="center" vertical="center"/>
      <protection hidden="1"/>
    </xf>
    <xf numFmtId="0" fontId="30" fillId="0" borderId="12" xfId="0" applyFont="1" applyFill="1" applyBorder="1" applyAlignment="1" applyProtection="1">
      <alignment horizontal="center" vertical="center"/>
      <protection hidden="1"/>
    </xf>
    <xf numFmtId="0" fontId="29" fillId="54" borderId="10" xfId="0" applyFont="1" applyFill="1" applyBorder="1" applyAlignment="1" applyProtection="1">
      <alignment horizontal="center" vertical="center"/>
      <protection hidden="1"/>
    </xf>
    <xf numFmtId="0" fontId="41" fillId="47" borderId="0" xfId="341" applyFont="1" applyFill="1" applyBorder="1" applyAlignment="1">
      <alignment horizontal="center" vertical="center" wrapText="1"/>
    </xf>
    <xf numFmtId="0" fontId="41" fillId="47" borderId="25" xfId="341" applyFont="1" applyFill="1" applyBorder="1" applyAlignment="1">
      <alignment horizontal="center" vertical="center" wrapText="1"/>
    </xf>
    <xf numFmtId="0" fontId="29" fillId="57" borderId="27" xfId="0" applyFont="1" applyFill="1" applyBorder="1" applyAlignment="1" applyProtection="1">
      <alignment horizontal="left" vertical="center" wrapText="1"/>
      <protection hidden="1"/>
    </xf>
    <xf numFmtId="0" fontId="65" fillId="0" borderId="10" xfId="0" applyFont="1" applyFill="1" applyBorder="1" applyAlignment="1" applyProtection="1">
      <alignment horizontal="center" vertical="center" wrapText="1"/>
      <protection hidden="1"/>
    </xf>
    <xf numFmtId="0" fontId="70" fillId="0" borderId="21" xfId="0" applyFont="1" applyFill="1" applyBorder="1" applyAlignment="1" applyProtection="1">
      <alignment horizontal="center" vertical="center" wrapText="1"/>
      <protection hidden="1"/>
    </xf>
    <xf numFmtId="0" fontId="66" fillId="57" borderId="0" xfId="0" applyFont="1" applyFill="1" applyBorder="1" applyAlignment="1" applyProtection="1">
      <alignment horizontal="left" vertical="top" wrapText="1"/>
      <protection hidden="1"/>
    </xf>
    <xf numFmtId="0" fontId="29" fillId="0" borderId="0" xfId="0" applyFont="1" applyBorder="1" applyAlignment="1" applyProtection="1">
      <alignment horizontal="left" wrapText="1"/>
      <protection hidden="1"/>
    </xf>
    <xf numFmtId="0" fontId="29" fillId="55" borderId="28" xfId="0" applyFont="1" applyFill="1" applyBorder="1" applyAlignment="1" applyProtection="1">
      <alignment horizontal="right" vertical="center" wrapText="1"/>
      <protection hidden="1"/>
    </xf>
    <xf numFmtId="0" fontId="29" fillId="55" borderId="26" xfId="0" applyFont="1" applyFill="1" applyBorder="1" applyAlignment="1" applyProtection="1">
      <alignment horizontal="right" vertical="center" wrapText="1"/>
      <protection hidden="1"/>
    </xf>
    <xf numFmtId="0" fontId="66" fillId="57" borderId="0" xfId="0" applyFont="1" applyFill="1" applyBorder="1" applyAlignment="1" applyProtection="1">
      <alignment horizontal="left" vertical="center" wrapText="1"/>
      <protection hidden="1"/>
    </xf>
    <xf numFmtId="0" fontId="65" fillId="52" borderId="29" xfId="0" applyFont="1" applyFill="1" applyBorder="1" applyAlignment="1" applyProtection="1">
      <alignment horizontal="center" vertical="center" wrapText="1"/>
      <protection hidden="1"/>
    </xf>
    <xf numFmtId="0" fontId="65" fillId="52" borderId="0" xfId="0" applyFont="1" applyFill="1" applyBorder="1" applyAlignment="1" applyProtection="1">
      <alignment horizontal="center" vertical="center" wrapText="1"/>
      <protection hidden="1"/>
    </xf>
    <xf numFmtId="0" fontId="29" fillId="51" borderId="21" xfId="0" applyFont="1" applyFill="1" applyBorder="1" applyAlignment="1" applyProtection="1">
      <alignment horizontal="center" vertical="center" wrapText="1"/>
      <protection hidden="1"/>
    </xf>
    <xf numFmtId="0" fontId="29" fillId="51" borderId="19" xfId="0" applyFont="1" applyFill="1" applyBorder="1" applyAlignment="1" applyProtection="1">
      <alignment horizontal="center" vertical="center" wrapText="1"/>
      <protection hidden="1"/>
    </xf>
    <xf numFmtId="3" fontId="29" fillId="51" borderId="21" xfId="0" applyNumberFormat="1" applyFont="1" applyFill="1" applyBorder="1" applyAlignment="1" applyProtection="1">
      <alignment horizontal="center" vertical="center" wrapText="1"/>
      <protection hidden="1"/>
    </xf>
    <xf numFmtId="3" fontId="29" fillId="51" borderId="19" xfId="0" applyNumberFormat="1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Fill="1" applyBorder="1" applyAlignment="1" applyProtection="1">
      <alignment horizontal="center" vertical="center" wrapText="1"/>
      <protection hidden="1"/>
    </xf>
    <xf numFmtId="0" fontId="29" fillId="51" borderId="17" xfId="0" applyFont="1" applyFill="1" applyBorder="1" applyAlignment="1" applyProtection="1">
      <alignment horizontal="center" vertical="center" wrapText="1"/>
      <protection hidden="1"/>
    </xf>
    <xf numFmtId="0" fontId="29" fillId="51" borderId="18" xfId="0" applyFont="1" applyFill="1" applyBorder="1" applyAlignment="1" applyProtection="1">
      <alignment horizontal="center" vertical="center" wrapText="1"/>
      <protection hidden="1"/>
    </xf>
    <xf numFmtId="0" fontId="29" fillId="51" borderId="28" xfId="0" applyFont="1" applyFill="1" applyBorder="1" applyAlignment="1" applyProtection="1">
      <alignment horizontal="center" vertical="center"/>
      <protection hidden="1"/>
    </xf>
    <xf numFmtId="0" fontId="29" fillId="51" borderId="46" xfId="0" applyFont="1" applyFill="1" applyBorder="1" applyAlignment="1" applyProtection="1">
      <alignment horizontal="center" vertical="center"/>
      <protection hidden="1"/>
    </xf>
    <xf numFmtId="0" fontId="29" fillId="51" borderId="26" xfId="0" applyFont="1" applyFill="1" applyBorder="1" applyAlignment="1" applyProtection="1">
      <alignment horizontal="center" vertical="center"/>
      <protection hidden="1"/>
    </xf>
    <xf numFmtId="0" fontId="29" fillId="51" borderId="43" xfId="0" applyFont="1" applyFill="1" applyBorder="1" applyAlignment="1" applyProtection="1">
      <alignment horizontal="center" vertical="center"/>
      <protection hidden="1"/>
    </xf>
    <xf numFmtId="3" fontId="33" fillId="0" borderId="23" xfId="0" applyNumberFormat="1" applyFont="1" applyFill="1" applyBorder="1" applyAlignment="1" applyProtection="1">
      <alignment horizontal="center" vertical="center"/>
      <protection hidden="1"/>
    </xf>
    <xf numFmtId="3" fontId="33" fillId="0" borderId="48" xfId="0" applyNumberFormat="1" applyFont="1" applyFill="1" applyBorder="1" applyAlignment="1" applyProtection="1">
      <alignment horizontal="center" vertical="center"/>
      <protection hidden="1"/>
    </xf>
    <xf numFmtId="3" fontId="33" fillId="0" borderId="22" xfId="0" applyNumberFormat="1" applyFont="1" applyFill="1" applyBorder="1" applyAlignment="1" applyProtection="1">
      <alignment horizontal="center" vertical="center"/>
      <protection hidden="1"/>
    </xf>
    <xf numFmtId="3" fontId="33" fillId="0" borderId="54" xfId="0" applyNumberFormat="1" applyFont="1" applyFill="1" applyBorder="1" applyAlignment="1" applyProtection="1">
      <alignment horizontal="center" vertical="center"/>
      <protection hidden="1"/>
    </xf>
    <xf numFmtId="3" fontId="33" fillId="0" borderId="24" xfId="0" applyNumberFormat="1" applyFont="1" applyFill="1" applyBorder="1" applyAlignment="1" applyProtection="1">
      <alignment horizontal="center" vertical="center"/>
      <protection hidden="1"/>
    </xf>
    <xf numFmtId="3" fontId="33" fillId="0" borderId="47" xfId="0" applyNumberFormat="1" applyFont="1" applyFill="1" applyBorder="1" applyAlignment="1" applyProtection="1">
      <alignment horizontal="center" vertical="center"/>
      <protection hidden="1"/>
    </xf>
    <xf numFmtId="0" fontId="61" fillId="0" borderId="10" xfId="0" applyFont="1" applyBorder="1" applyAlignment="1">
      <alignment horizontal="center"/>
    </xf>
    <xf numFmtId="0" fontId="29" fillId="51" borderId="10" xfId="0" applyFont="1" applyFill="1" applyBorder="1" applyAlignment="1" applyProtection="1">
      <alignment horizontal="center" vertical="center" wrapText="1"/>
      <protection hidden="1"/>
    </xf>
    <xf numFmtId="2" fontId="70" fillId="0" borderId="17" xfId="0" applyNumberFormat="1" applyFont="1" applyBorder="1" applyAlignment="1" applyProtection="1">
      <alignment horizontal="center" vertical="center" wrapText="1"/>
      <protection hidden="1"/>
    </xf>
    <xf numFmtId="2" fontId="70" fillId="0" borderId="18" xfId="0" applyNumberFormat="1" applyFont="1" applyBorder="1" applyAlignment="1" applyProtection="1">
      <alignment horizontal="center" vertical="center" wrapText="1"/>
      <protection hidden="1"/>
    </xf>
    <xf numFmtId="0" fontId="65" fillId="51" borderId="17" xfId="0" applyFont="1" applyFill="1" applyBorder="1" applyAlignment="1" applyProtection="1">
      <alignment horizontal="center" vertical="center" wrapText="1"/>
      <protection hidden="1"/>
    </xf>
    <xf numFmtId="0" fontId="65" fillId="51" borderId="18" xfId="0" applyFont="1" applyFill="1" applyBorder="1" applyAlignment="1" applyProtection="1">
      <alignment horizontal="center" vertical="center" wrapText="1"/>
      <protection hidden="1"/>
    </xf>
    <xf numFmtId="0" fontId="29" fillId="0" borderId="28" xfId="0" applyFont="1" applyFill="1" applyBorder="1" applyAlignment="1" applyProtection="1">
      <alignment horizontal="center" vertical="center" wrapText="1"/>
      <protection hidden="1"/>
    </xf>
    <xf numFmtId="0" fontId="29" fillId="0" borderId="46" xfId="0" applyFont="1" applyFill="1" applyBorder="1" applyAlignment="1" applyProtection="1">
      <alignment horizontal="center" vertical="center" wrapText="1"/>
      <protection hidden="1"/>
    </xf>
    <xf numFmtId="0" fontId="29" fillId="0" borderId="29" xfId="0" applyFont="1" applyFill="1" applyBorder="1" applyAlignment="1" applyProtection="1">
      <alignment horizontal="center" vertical="center" wrapText="1"/>
      <protection hidden="1"/>
    </xf>
    <xf numFmtId="0" fontId="29" fillId="0" borderId="27" xfId="0" applyFont="1" applyFill="1" applyBorder="1" applyAlignment="1" applyProtection="1">
      <alignment horizontal="center" vertical="center" wrapText="1"/>
      <protection hidden="1"/>
    </xf>
    <xf numFmtId="0" fontId="29" fillId="0" borderId="26" xfId="0" applyFont="1" applyFill="1" applyBorder="1" applyAlignment="1" applyProtection="1">
      <alignment horizontal="center" vertical="center" wrapText="1"/>
      <protection hidden="1"/>
    </xf>
    <xf numFmtId="0" fontId="29" fillId="0" borderId="43" xfId="0" applyFont="1" applyFill="1" applyBorder="1" applyAlignment="1" applyProtection="1">
      <alignment horizontal="center" vertical="center" wrapText="1"/>
      <protection hidden="1"/>
    </xf>
    <xf numFmtId="0" fontId="61" fillId="0" borderId="17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8" xfId="0" applyFont="1" applyBorder="1" applyAlignment="1">
      <alignment horizontal="center"/>
    </xf>
    <xf numFmtId="0" fontId="115" fillId="0" borderId="106" xfId="0" applyFont="1" applyBorder="1" applyAlignment="1" applyProtection="1">
      <alignment horizontal="left" vertical="center" wrapText="1"/>
      <protection hidden="1"/>
    </xf>
    <xf numFmtId="0" fontId="115" fillId="0" borderId="0" xfId="0" applyFont="1" applyBorder="1" applyAlignment="1" applyProtection="1">
      <alignment horizontal="left" vertical="center" wrapText="1"/>
      <protection hidden="1"/>
    </xf>
    <xf numFmtId="0" fontId="33" fillId="0" borderId="0" xfId="0" applyFont="1" applyBorder="1" applyAlignment="1" applyProtection="1">
      <alignment horizontal="left" vertical="center" wrapText="1"/>
      <protection hidden="1"/>
    </xf>
    <xf numFmtId="0" fontId="117" fillId="0" borderId="0" xfId="0" applyFont="1" applyBorder="1" applyAlignment="1" applyProtection="1">
      <alignment horizontal="left" vertical="center" wrapText="1"/>
      <protection hidden="1"/>
    </xf>
    <xf numFmtId="3" fontId="30" fillId="0" borderId="17" xfId="0" applyNumberFormat="1" applyFont="1" applyFill="1" applyBorder="1" applyAlignment="1" applyProtection="1">
      <alignment horizontal="center" vertical="center"/>
      <protection hidden="1"/>
    </xf>
    <xf numFmtId="3" fontId="30" fillId="0" borderId="18" xfId="0" applyNumberFormat="1" applyFont="1" applyFill="1" applyBorder="1" applyAlignment="1" applyProtection="1">
      <alignment horizontal="center" vertical="center"/>
      <protection hidden="1"/>
    </xf>
    <xf numFmtId="4" fontId="30" fillId="0" borderId="10" xfId="0" applyNumberFormat="1" applyFont="1" applyFill="1" applyBorder="1" applyAlignment="1" applyProtection="1">
      <alignment horizontal="center" vertical="center"/>
      <protection hidden="1"/>
    </xf>
    <xf numFmtId="0" fontId="29" fillId="46" borderId="21" xfId="0" applyFont="1" applyFill="1" applyBorder="1" applyAlignment="1" applyProtection="1">
      <alignment horizontal="center" vertical="center" wrapText="1"/>
      <protection hidden="1"/>
    </xf>
    <xf numFmtId="0" fontId="29" fillId="46" borderId="19" xfId="0" applyFont="1" applyFill="1" applyBorder="1" applyAlignment="1" applyProtection="1">
      <alignment horizontal="center" vertical="center" wrapText="1"/>
      <protection hidden="1"/>
    </xf>
    <xf numFmtId="3" fontId="30" fillId="0" borderId="15" xfId="0" applyNumberFormat="1" applyFont="1" applyFill="1" applyBorder="1" applyAlignment="1" applyProtection="1">
      <alignment horizontal="center" vertical="center"/>
      <protection hidden="1"/>
    </xf>
    <xf numFmtId="0" fontId="32" fillId="0" borderId="18" xfId="0" applyFont="1" applyFill="1" applyBorder="1" applyAlignment="1" applyProtection="1">
      <alignment horizontal="center" vertical="center" wrapText="1"/>
      <protection hidden="1"/>
    </xf>
    <xf numFmtId="2" fontId="30" fillId="0" borderId="17" xfId="318" applyNumberFormat="1" applyFont="1" applyBorder="1" applyAlignment="1" applyProtection="1">
      <alignment horizontal="center" vertical="center"/>
      <protection hidden="1"/>
    </xf>
    <xf numFmtId="2" fontId="30" fillId="0" borderId="15" xfId="318" applyNumberFormat="1" applyFont="1" applyBorder="1" applyAlignment="1" applyProtection="1">
      <alignment horizontal="center" vertical="center"/>
      <protection hidden="1"/>
    </xf>
    <xf numFmtId="2" fontId="30" fillId="0" borderId="18" xfId="318" applyNumberFormat="1" applyFont="1" applyBorder="1" applyAlignment="1" applyProtection="1">
      <alignment horizontal="center" vertical="center"/>
      <protection hidden="1"/>
    </xf>
    <xf numFmtId="0" fontId="29" fillId="0" borderId="28" xfId="314" applyFont="1" applyBorder="1" applyAlignment="1" applyProtection="1">
      <alignment horizontal="center" vertical="center" wrapText="1"/>
      <protection hidden="1"/>
    </xf>
    <xf numFmtId="0" fontId="29" fillId="0" borderId="29" xfId="314" applyFont="1" applyBorder="1" applyAlignment="1" applyProtection="1">
      <alignment horizontal="center" vertical="center" wrapText="1"/>
      <protection hidden="1"/>
    </xf>
    <xf numFmtId="0" fontId="29" fillId="0" borderId="26" xfId="314" applyFont="1" applyBorder="1" applyAlignment="1" applyProtection="1">
      <alignment horizontal="center" vertical="center" wrapText="1"/>
      <protection hidden="1"/>
    </xf>
    <xf numFmtId="1" fontId="30" fillId="0" borderId="17" xfId="318" applyNumberFormat="1" applyFont="1" applyBorder="1" applyAlignment="1" applyProtection="1">
      <alignment horizontal="center" vertical="center" wrapText="1"/>
      <protection hidden="1"/>
    </xf>
    <xf numFmtId="1" fontId="30" fillId="0" borderId="15" xfId="318" applyNumberFormat="1" applyFont="1" applyBorder="1" applyAlignment="1" applyProtection="1">
      <alignment horizontal="center" vertical="center" wrapText="1"/>
      <protection hidden="1"/>
    </xf>
    <xf numFmtId="1" fontId="30" fillId="0" borderId="18" xfId="318" applyNumberFormat="1" applyFont="1" applyBorder="1" applyAlignment="1" applyProtection="1">
      <alignment horizontal="center" vertical="center" wrapText="1"/>
      <protection hidden="1"/>
    </xf>
    <xf numFmtId="0" fontId="29" fillId="0" borderId="21" xfId="0" applyFont="1" applyFill="1" applyBorder="1" applyAlignment="1" applyProtection="1">
      <alignment horizontal="center" vertical="center" wrapText="1"/>
      <protection hidden="1"/>
    </xf>
    <xf numFmtId="0" fontId="29" fillId="0" borderId="19" xfId="0" applyFont="1" applyFill="1" applyBorder="1" applyAlignment="1" applyProtection="1">
      <alignment horizontal="center" vertical="center" wrapText="1"/>
      <protection hidden="1"/>
    </xf>
    <xf numFmtId="3" fontId="33" fillId="0" borderId="23" xfId="318" applyNumberFormat="1" applyFont="1" applyBorder="1" applyAlignment="1" applyProtection="1">
      <alignment horizontal="center" vertical="center"/>
      <protection hidden="1"/>
    </xf>
    <xf numFmtId="3" fontId="33" fillId="0" borderId="48" xfId="318" applyNumberFormat="1" applyFont="1" applyBorder="1" applyAlignment="1" applyProtection="1">
      <alignment horizontal="center" vertical="center"/>
      <protection hidden="1"/>
    </xf>
    <xf numFmtId="3" fontId="30" fillId="0" borderId="23" xfId="318" applyNumberFormat="1" applyFont="1" applyBorder="1" applyAlignment="1" applyProtection="1">
      <alignment horizontal="center" vertical="center"/>
      <protection hidden="1"/>
    </xf>
    <xf numFmtId="3" fontId="30" fillId="0" borderId="48" xfId="318" applyNumberFormat="1" applyFont="1" applyBorder="1" applyAlignment="1" applyProtection="1">
      <alignment horizontal="center" vertical="center"/>
      <protection hidden="1"/>
    </xf>
    <xf numFmtId="3" fontId="33" fillId="0" borderId="21" xfId="0" applyNumberFormat="1" applyFont="1" applyFill="1" applyBorder="1" applyAlignment="1" applyProtection="1">
      <alignment horizontal="center" vertical="center"/>
      <protection hidden="1"/>
    </xf>
    <xf numFmtId="3" fontId="33" fillId="0" borderId="19" xfId="0" applyNumberFormat="1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Border="1" applyAlignment="1" applyProtection="1">
      <alignment horizontal="center" wrapText="1"/>
      <protection hidden="1"/>
    </xf>
    <xf numFmtId="0" fontId="29" fillId="46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Border="1" applyAlignment="1" applyProtection="1">
      <alignment horizontal="center" vertical="center" wrapText="1"/>
      <protection hidden="1"/>
    </xf>
    <xf numFmtId="0" fontId="45" fillId="47" borderId="0" xfId="341" applyFont="1" applyFill="1" applyBorder="1" applyAlignment="1">
      <alignment horizontal="center" vertical="center" wrapText="1"/>
    </xf>
    <xf numFmtId="0" fontId="45" fillId="47" borderId="25" xfId="341" applyFont="1" applyFill="1" applyBorder="1" applyAlignment="1">
      <alignment horizontal="center" vertical="center" wrapText="1"/>
    </xf>
    <xf numFmtId="0" fontId="117" fillId="0" borderId="0" xfId="0" applyFont="1" applyBorder="1" applyAlignment="1" applyProtection="1">
      <alignment horizontal="left" vertical="top" wrapText="1"/>
      <protection hidden="1"/>
    </xf>
    <xf numFmtId="0" fontId="29" fillId="0" borderId="21" xfId="314" applyFont="1" applyBorder="1" applyAlignment="1" applyProtection="1">
      <alignment horizontal="center" vertical="center" wrapText="1"/>
      <protection hidden="1"/>
    </xf>
    <xf numFmtId="0" fontId="29" fillId="0" borderId="13" xfId="314" applyFont="1" applyBorder="1" applyAlignment="1" applyProtection="1">
      <alignment horizontal="center" vertical="center" wrapText="1"/>
      <protection hidden="1"/>
    </xf>
    <xf numFmtId="0" fontId="29" fillId="0" borderId="19" xfId="314" applyFont="1" applyBorder="1" applyAlignment="1" applyProtection="1">
      <alignment horizontal="center" vertical="center" wrapText="1"/>
      <protection hidden="1"/>
    </xf>
    <xf numFmtId="2" fontId="30" fillId="0" borderId="21" xfId="318" applyNumberFormat="1" applyFont="1" applyBorder="1" applyAlignment="1" applyProtection="1">
      <alignment horizontal="center" vertical="center"/>
      <protection hidden="1"/>
    </xf>
    <xf numFmtId="2" fontId="30" fillId="0" borderId="13" xfId="318" applyNumberFormat="1" applyFont="1" applyBorder="1" applyAlignment="1" applyProtection="1">
      <alignment horizontal="center" vertical="center"/>
      <protection hidden="1"/>
    </xf>
    <xf numFmtId="2" fontId="30" fillId="0" borderId="19" xfId="318" applyNumberFormat="1" applyFont="1" applyBorder="1" applyAlignment="1" applyProtection="1">
      <alignment horizontal="center" vertical="center"/>
      <protection hidden="1"/>
    </xf>
    <xf numFmtId="0" fontId="29" fillId="0" borderId="10" xfId="0" applyFont="1" applyFill="1" applyBorder="1" applyAlignment="1" applyProtection="1">
      <alignment horizontal="center" vertical="center" wrapText="1"/>
      <protection hidden="1"/>
    </xf>
    <xf numFmtId="2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2" fontId="70" fillId="0" borderId="17" xfId="0" applyNumberFormat="1" applyFont="1" applyFill="1" applyBorder="1" applyAlignment="1" applyProtection="1">
      <alignment horizontal="center" vertical="center" wrapText="1"/>
      <protection hidden="1"/>
    </xf>
    <xf numFmtId="2" fontId="70" fillId="0" borderId="18" xfId="0" applyNumberFormat="1" applyFont="1" applyFill="1" applyBorder="1" applyAlignment="1" applyProtection="1">
      <alignment horizontal="center" vertical="center" wrapText="1"/>
      <protection hidden="1"/>
    </xf>
    <xf numFmtId="0" fontId="119" fillId="0" borderId="25" xfId="340" applyFont="1" applyBorder="1" applyAlignment="1" applyProtection="1">
      <alignment horizontal="center" vertical="center" wrapText="1"/>
      <protection hidden="1"/>
    </xf>
    <xf numFmtId="0" fontId="111" fillId="56" borderId="30" xfId="340" applyFont="1" applyFill="1" applyBorder="1" applyAlignment="1" applyProtection="1">
      <alignment horizontal="center" vertical="center" wrapText="1"/>
      <protection hidden="1"/>
    </xf>
    <xf numFmtId="3" fontId="33" fillId="0" borderId="28" xfId="0" applyNumberFormat="1" applyFont="1" applyFill="1" applyBorder="1" applyAlignment="1" applyProtection="1">
      <alignment horizontal="center" vertical="center"/>
      <protection hidden="1"/>
    </xf>
    <xf numFmtId="3" fontId="33" fillId="0" borderId="46" xfId="0" applyNumberFormat="1" applyFont="1" applyFill="1" applyBorder="1" applyAlignment="1" applyProtection="1">
      <alignment horizontal="center" vertical="center"/>
      <protection hidden="1"/>
    </xf>
    <xf numFmtId="3" fontId="33" fillId="0" borderId="26" xfId="0" applyNumberFormat="1" applyFont="1" applyFill="1" applyBorder="1" applyAlignment="1" applyProtection="1">
      <alignment horizontal="center" vertical="center"/>
      <protection hidden="1"/>
    </xf>
    <xf numFmtId="3" fontId="33" fillId="0" borderId="43" xfId="0" applyNumberFormat="1" applyFont="1" applyFill="1" applyBorder="1" applyAlignment="1" applyProtection="1">
      <alignment horizontal="center" vertical="center"/>
      <protection hidden="1"/>
    </xf>
    <xf numFmtId="3" fontId="33" fillId="0" borderId="24" xfId="318" applyNumberFormat="1" applyFont="1" applyBorder="1" applyAlignment="1" applyProtection="1">
      <alignment horizontal="center" vertical="center"/>
      <protection hidden="1"/>
    </xf>
    <xf numFmtId="3" fontId="33" fillId="0" borderId="47" xfId="318" applyNumberFormat="1" applyFont="1" applyBorder="1" applyAlignment="1" applyProtection="1">
      <alignment horizontal="center" vertical="center"/>
      <protection hidden="1"/>
    </xf>
    <xf numFmtId="3" fontId="30" fillId="0" borderId="21" xfId="318" applyNumberFormat="1" applyFont="1" applyBorder="1" applyAlignment="1" applyProtection="1">
      <alignment horizontal="center" vertical="center"/>
      <protection hidden="1"/>
    </xf>
    <xf numFmtId="3" fontId="30" fillId="0" borderId="19" xfId="318" applyNumberFormat="1" applyFont="1" applyBorder="1" applyAlignment="1" applyProtection="1">
      <alignment horizontal="center" vertical="center"/>
      <protection hidden="1"/>
    </xf>
    <xf numFmtId="3" fontId="33" fillId="0" borderId="22" xfId="318" applyNumberFormat="1" applyFont="1" applyBorder="1" applyAlignment="1" applyProtection="1">
      <alignment horizontal="center" vertical="center"/>
      <protection hidden="1"/>
    </xf>
    <xf numFmtId="3" fontId="33" fillId="0" borderId="54" xfId="318" applyNumberFormat="1" applyFont="1" applyBorder="1" applyAlignment="1" applyProtection="1">
      <alignment horizontal="center" vertical="center"/>
      <protection hidden="1"/>
    </xf>
    <xf numFmtId="0" fontId="30" fillId="0" borderId="10" xfId="0" applyNumberFormat="1" applyFont="1" applyFill="1" applyBorder="1" applyAlignment="1" applyProtection="1">
      <alignment horizontal="center" vertical="center" wrapText="1"/>
      <protection hidden="1"/>
    </xf>
    <xf numFmtId="0" fontId="30" fillId="0" borderId="24" xfId="314" applyFont="1" applyBorder="1" applyAlignment="1" applyProtection="1">
      <alignment horizontal="center" vertical="center" wrapText="1"/>
      <protection hidden="1"/>
    </xf>
    <xf numFmtId="0" fontId="30" fillId="0" borderId="47" xfId="314" applyFont="1" applyBorder="1" applyAlignment="1" applyProtection="1">
      <alignment horizontal="center" vertical="center" wrapText="1"/>
      <protection hidden="1"/>
    </xf>
    <xf numFmtId="0" fontId="30" fillId="0" borderId="12" xfId="314" applyFont="1" applyBorder="1" applyAlignment="1" applyProtection="1">
      <alignment horizontal="center" vertical="center" wrapText="1"/>
      <protection hidden="1"/>
    </xf>
    <xf numFmtId="0" fontId="30" fillId="0" borderId="22" xfId="314" applyFont="1" applyBorder="1" applyAlignment="1" applyProtection="1">
      <alignment horizontal="center" vertical="center" wrapText="1"/>
      <protection hidden="1"/>
    </xf>
    <xf numFmtId="0" fontId="30" fillId="0" borderId="54" xfId="314" applyFont="1" applyBorder="1" applyAlignment="1" applyProtection="1">
      <alignment horizontal="center" vertical="center" wrapText="1"/>
      <protection hidden="1"/>
    </xf>
    <xf numFmtId="0" fontId="30" fillId="0" borderId="58" xfId="314" applyFont="1" applyBorder="1" applyAlignment="1" applyProtection="1">
      <alignment horizontal="center" vertical="center" wrapText="1"/>
      <protection hidden="1"/>
    </xf>
    <xf numFmtId="0" fontId="30" fillId="0" borderId="59" xfId="314" applyFont="1" applyBorder="1" applyAlignment="1" applyProtection="1">
      <alignment horizontal="center" vertical="center" wrapText="1"/>
      <protection hidden="1"/>
    </xf>
    <xf numFmtId="2" fontId="33" fillId="0" borderId="10" xfId="318" applyNumberFormat="1" applyFont="1" applyBorder="1" applyAlignment="1">
      <alignment horizontal="center" vertical="center"/>
    </xf>
    <xf numFmtId="0" fontId="30" fillId="0" borderId="0" xfId="341" applyFont="1" applyFill="1" applyAlignment="1">
      <alignment horizontal="left" vertical="center" wrapText="1"/>
    </xf>
    <xf numFmtId="0" fontId="82" fillId="0" borderId="62" xfId="318" applyFont="1" applyBorder="1" applyAlignment="1">
      <alignment horizontal="center" vertical="center" textRotation="60"/>
    </xf>
    <xf numFmtId="0" fontId="82" fillId="0" borderId="15" xfId="318" applyFont="1" applyBorder="1" applyAlignment="1">
      <alignment horizontal="center" vertical="center" textRotation="60"/>
    </xf>
    <xf numFmtId="0" fontId="82" fillId="0" borderId="63" xfId="318" applyFont="1" applyBorder="1" applyAlignment="1">
      <alignment horizontal="center" vertical="center" textRotation="60"/>
    </xf>
    <xf numFmtId="0" fontId="32" fillId="0" borderId="17" xfId="318" applyFont="1" applyBorder="1" applyAlignment="1">
      <alignment horizontal="center" vertical="center" wrapText="1"/>
    </xf>
    <xf numFmtId="0" fontId="32" fillId="0" borderId="18" xfId="318" applyFont="1" applyBorder="1" applyAlignment="1">
      <alignment horizontal="center" vertical="center"/>
    </xf>
    <xf numFmtId="0" fontId="32" fillId="0" borderId="62" xfId="318" applyFont="1" applyBorder="1" applyAlignment="1">
      <alignment horizontal="center" vertical="center" wrapText="1"/>
    </xf>
    <xf numFmtId="0" fontId="30" fillId="0" borderId="31" xfId="314" applyFont="1" applyBorder="1" applyAlignment="1" applyProtection="1">
      <alignment horizontal="center" vertical="center" wrapText="1"/>
      <protection hidden="1"/>
    </xf>
    <xf numFmtId="0" fontId="29" fillId="0" borderId="46" xfId="314" applyFont="1" applyBorder="1" applyAlignment="1" applyProtection="1">
      <alignment horizontal="center" vertical="center" wrapText="1"/>
      <protection hidden="1"/>
    </xf>
    <xf numFmtId="0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0" fontId="29" fillId="54" borderId="28" xfId="318" applyFont="1" applyFill="1" applyBorder="1" applyAlignment="1" applyProtection="1">
      <alignment horizontal="center" vertical="center" wrapText="1"/>
      <protection hidden="1"/>
    </xf>
    <xf numFmtId="0" fontId="29" fillId="54" borderId="26" xfId="318" applyFont="1" applyFill="1" applyBorder="1" applyAlignment="1" applyProtection="1">
      <alignment horizontal="center" vertical="center" wrapText="1"/>
      <protection hidden="1"/>
    </xf>
    <xf numFmtId="0" fontId="29" fillId="54" borderId="17" xfId="314" applyFont="1" applyFill="1" applyBorder="1" applyAlignment="1" applyProtection="1">
      <alignment horizontal="center" vertical="center" wrapText="1"/>
      <protection hidden="1"/>
    </xf>
    <xf numFmtId="0" fontId="29" fillId="54" borderId="18" xfId="314" applyFont="1" applyFill="1" applyBorder="1" applyAlignment="1" applyProtection="1">
      <alignment horizontal="center" vertical="center" wrapText="1"/>
      <protection hidden="1"/>
    </xf>
    <xf numFmtId="0" fontId="114" fillId="61" borderId="10" xfId="318" applyNumberFormat="1" applyFont="1" applyFill="1" applyBorder="1" applyAlignment="1" applyProtection="1">
      <alignment horizontal="center" vertical="center" wrapText="1"/>
      <protection hidden="1"/>
    </xf>
    <xf numFmtId="0" fontId="30" fillId="0" borderId="21" xfId="318" applyFont="1" applyBorder="1" applyAlignment="1" applyProtection="1">
      <alignment horizontal="center" vertical="center" wrapText="1"/>
      <protection hidden="1"/>
    </xf>
    <xf numFmtId="0" fontId="30" fillId="0" borderId="19" xfId="318" applyFont="1" applyBorder="1" applyAlignment="1" applyProtection="1">
      <alignment horizontal="center" vertical="center" wrapText="1"/>
      <protection hidden="1"/>
    </xf>
    <xf numFmtId="0" fontId="33" fillId="0" borderId="21" xfId="318" applyFont="1" applyBorder="1" applyAlignment="1">
      <alignment horizontal="center" vertical="center"/>
    </xf>
    <xf numFmtId="0" fontId="33" fillId="0" borderId="19" xfId="318" applyFont="1" applyBorder="1" applyAlignment="1">
      <alignment horizontal="center" vertical="center"/>
    </xf>
    <xf numFmtId="0" fontId="32" fillId="0" borderId="0" xfId="318" applyFont="1" applyBorder="1" applyAlignment="1">
      <alignment horizontal="center" vertical="center"/>
    </xf>
    <xf numFmtId="0" fontId="33" fillId="0" borderId="13" xfId="318" applyFont="1" applyBorder="1" applyAlignment="1">
      <alignment horizontal="center" vertical="center"/>
    </xf>
    <xf numFmtId="0" fontId="38" fillId="0" borderId="24" xfId="318" applyFont="1" applyBorder="1" applyAlignment="1">
      <alignment horizontal="center" vertical="center"/>
    </xf>
    <xf numFmtId="0" fontId="38" fillId="0" borderId="47" xfId="318" applyFont="1" applyBorder="1" applyAlignment="1">
      <alignment horizontal="center" vertical="center"/>
    </xf>
    <xf numFmtId="3" fontId="33" fillId="0" borderId="22" xfId="318" applyNumberFormat="1" applyFont="1" applyFill="1" applyBorder="1" applyAlignment="1" applyProtection="1">
      <alignment horizontal="center" vertical="center"/>
      <protection hidden="1"/>
    </xf>
    <xf numFmtId="3" fontId="33" fillId="0" borderId="38" xfId="318" applyNumberFormat="1" applyFont="1" applyFill="1" applyBorder="1" applyAlignment="1" applyProtection="1">
      <alignment horizontal="center" vertical="center"/>
      <protection hidden="1"/>
    </xf>
    <xf numFmtId="3" fontId="33" fillId="0" borderId="54" xfId="318" applyNumberFormat="1" applyFont="1" applyFill="1" applyBorder="1" applyAlignment="1" applyProtection="1">
      <alignment horizontal="center" vertical="center"/>
      <protection hidden="1"/>
    </xf>
    <xf numFmtId="3" fontId="33" fillId="0" borderId="23" xfId="318" applyNumberFormat="1" applyFont="1" applyFill="1" applyBorder="1" applyAlignment="1" applyProtection="1">
      <alignment horizontal="center" vertical="center"/>
      <protection hidden="1"/>
    </xf>
    <xf numFmtId="3" fontId="33" fillId="0" borderId="39" xfId="318" applyNumberFormat="1" applyFont="1" applyFill="1" applyBorder="1" applyAlignment="1" applyProtection="1">
      <alignment horizontal="center" vertical="center"/>
      <protection hidden="1"/>
    </xf>
    <xf numFmtId="3" fontId="33" fillId="0" borderId="48" xfId="318" applyNumberFormat="1" applyFont="1" applyFill="1" applyBorder="1" applyAlignment="1" applyProtection="1">
      <alignment horizontal="center" vertical="center"/>
      <protection hidden="1"/>
    </xf>
    <xf numFmtId="166" fontId="30" fillId="0" borderId="17" xfId="318" applyNumberFormat="1" applyFont="1" applyBorder="1" applyAlignment="1" applyProtection="1">
      <alignment horizontal="center" vertical="center"/>
      <protection hidden="1"/>
    </xf>
    <xf numFmtId="166" fontId="30" fillId="0" borderId="18" xfId="318" applyNumberFormat="1" applyFont="1" applyBorder="1" applyAlignment="1" applyProtection="1">
      <alignment horizontal="center" vertical="center"/>
      <protection hidden="1"/>
    </xf>
    <xf numFmtId="0" fontId="35" fillId="0" borderId="0" xfId="340" applyFont="1" applyBorder="1" applyAlignment="1" applyProtection="1">
      <alignment horizontal="center" wrapText="1"/>
      <protection hidden="1"/>
    </xf>
    <xf numFmtId="0" fontId="35" fillId="0" borderId="25" xfId="340" applyFont="1" applyBorder="1" applyAlignment="1" applyProtection="1">
      <alignment horizontal="center" wrapText="1"/>
      <protection hidden="1"/>
    </xf>
    <xf numFmtId="0" fontId="29" fillId="54" borderId="30" xfId="318" applyFont="1" applyFill="1" applyBorder="1" applyAlignment="1" applyProtection="1">
      <alignment horizontal="center" vertical="center" wrapText="1"/>
      <protection hidden="1"/>
    </xf>
    <xf numFmtId="0" fontId="29" fillId="54" borderId="46" xfId="318" applyFont="1" applyFill="1" applyBorder="1" applyAlignment="1" applyProtection="1">
      <alignment horizontal="center" vertical="center" wrapText="1"/>
      <protection hidden="1"/>
    </xf>
    <xf numFmtId="0" fontId="29" fillId="54" borderId="21" xfId="318" applyFont="1" applyFill="1" applyBorder="1" applyAlignment="1" applyProtection="1">
      <alignment horizontal="center" vertical="center" wrapText="1"/>
      <protection hidden="1"/>
    </xf>
    <xf numFmtId="0" fontId="29" fillId="54" borderId="13" xfId="318" applyFont="1" applyFill="1" applyBorder="1" applyAlignment="1" applyProtection="1">
      <alignment horizontal="center" vertical="center" wrapText="1"/>
      <protection hidden="1"/>
    </xf>
    <xf numFmtId="0" fontId="29" fillId="54" borderId="19" xfId="318" applyFont="1" applyFill="1" applyBorder="1" applyAlignment="1" applyProtection="1">
      <alignment horizontal="center" vertical="center" wrapText="1"/>
      <protection hidden="1"/>
    </xf>
    <xf numFmtId="0" fontId="29" fillId="0" borderId="27" xfId="314" applyFont="1" applyBorder="1" applyAlignment="1" applyProtection="1">
      <alignment horizontal="center" vertical="center" wrapText="1"/>
      <protection hidden="1"/>
    </xf>
    <xf numFmtId="0" fontId="29" fillId="0" borderId="43" xfId="314" applyFont="1" applyBorder="1" applyAlignment="1" applyProtection="1">
      <alignment horizontal="center" vertical="center" wrapText="1"/>
      <protection hidden="1"/>
    </xf>
    <xf numFmtId="0" fontId="29" fillId="0" borderId="28" xfId="318" applyFont="1" applyBorder="1" applyAlignment="1" applyProtection="1">
      <alignment horizontal="center" vertical="center" wrapText="1"/>
      <protection hidden="1"/>
    </xf>
    <xf numFmtId="0" fontId="29" fillId="0" borderId="30" xfId="318" applyFont="1" applyBorder="1" applyAlignment="1" applyProtection="1">
      <alignment horizontal="center" vertical="center" wrapText="1"/>
      <protection hidden="1"/>
    </xf>
    <xf numFmtId="0" fontId="29" fillId="0" borderId="29" xfId="318" applyFont="1" applyBorder="1" applyAlignment="1" applyProtection="1">
      <alignment horizontal="center" vertical="center" wrapText="1"/>
      <protection hidden="1"/>
    </xf>
    <xf numFmtId="0" fontId="29" fillId="0" borderId="0" xfId="318" applyFont="1" applyBorder="1" applyAlignment="1" applyProtection="1">
      <alignment horizontal="center" vertical="center" wrapText="1"/>
      <protection hidden="1"/>
    </xf>
    <xf numFmtId="0" fontId="29" fillId="0" borderId="26" xfId="318" applyFont="1" applyBorder="1" applyAlignment="1" applyProtection="1">
      <alignment horizontal="center" vertical="center" wrapText="1"/>
      <protection hidden="1"/>
    </xf>
    <xf numFmtId="0" fontId="29" fillId="0" borderId="25" xfId="318" applyFont="1" applyBorder="1" applyAlignment="1" applyProtection="1">
      <alignment horizontal="center" vertical="center" wrapText="1"/>
      <protection hidden="1"/>
    </xf>
    <xf numFmtId="0" fontId="29" fillId="54" borderId="25" xfId="318" applyFont="1" applyFill="1" applyBorder="1" applyAlignment="1" applyProtection="1">
      <alignment horizontal="center" vertical="center" wrapText="1"/>
      <protection hidden="1"/>
    </xf>
    <xf numFmtId="0" fontId="30" fillId="0" borderId="28" xfId="318" applyFont="1" applyBorder="1" applyAlignment="1" applyProtection="1">
      <alignment horizontal="left" vertical="center" wrapText="1"/>
      <protection hidden="1"/>
    </xf>
    <xf numFmtId="0" fontId="30" fillId="0" borderId="30" xfId="318" applyFont="1" applyBorder="1" applyAlignment="1" applyProtection="1">
      <alignment horizontal="left" vertical="center" wrapText="1"/>
      <protection hidden="1"/>
    </xf>
    <xf numFmtId="0" fontId="30" fillId="0" borderId="46" xfId="318" applyFont="1" applyBorder="1" applyAlignment="1" applyProtection="1">
      <alignment horizontal="left" vertical="center" wrapText="1"/>
      <protection hidden="1"/>
    </xf>
    <xf numFmtId="0" fontId="30" fillId="0" borderId="29" xfId="318" applyFont="1" applyBorder="1" applyAlignment="1" applyProtection="1">
      <alignment horizontal="left" vertical="center" wrapText="1"/>
      <protection hidden="1"/>
    </xf>
    <xf numFmtId="0" fontId="30" fillId="0" borderId="0" xfId="318" applyFont="1" applyBorder="1" applyAlignment="1" applyProtection="1">
      <alignment horizontal="left" vertical="center" wrapText="1"/>
      <protection hidden="1"/>
    </xf>
    <xf numFmtId="0" fontId="30" fillId="0" borderId="27" xfId="318" applyFont="1" applyBorder="1" applyAlignment="1" applyProtection="1">
      <alignment horizontal="left" vertical="center" wrapText="1"/>
      <protection hidden="1"/>
    </xf>
    <xf numFmtId="0" fontId="30" fillId="0" borderId="26" xfId="318" applyFont="1" applyBorder="1" applyAlignment="1" applyProtection="1">
      <alignment horizontal="left" vertical="center" wrapText="1"/>
      <protection hidden="1"/>
    </xf>
    <xf numFmtId="0" fontId="30" fillId="0" borderId="25" xfId="318" applyFont="1" applyBorder="1" applyAlignment="1" applyProtection="1">
      <alignment horizontal="left" vertical="center" wrapText="1"/>
      <protection hidden="1"/>
    </xf>
    <xf numFmtId="0" fontId="30" fillId="0" borderId="43" xfId="318" applyFont="1" applyBorder="1" applyAlignment="1" applyProtection="1">
      <alignment horizontal="left" vertical="center" wrapText="1"/>
      <protection hidden="1"/>
    </xf>
    <xf numFmtId="0" fontId="29" fillId="54" borderId="43" xfId="318" applyFont="1" applyFill="1" applyBorder="1" applyAlignment="1" applyProtection="1">
      <alignment horizontal="center" vertical="center" wrapText="1"/>
      <protection hidden="1"/>
    </xf>
    <xf numFmtId="0" fontId="33" fillId="0" borderId="10" xfId="318" applyFont="1" applyBorder="1" applyAlignment="1">
      <alignment horizontal="left" vertical="center" wrapText="1"/>
    </xf>
    <xf numFmtId="3" fontId="29" fillId="54" borderId="21" xfId="318" applyNumberFormat="1" applyFont="1" applyFill="1" applyBorder="1" applyAlignment="1" applyProtection="1">
      <alignment horizontal="center" vertical="center" wrapText="1"/>
      <protection hidden="1"/>
    </xf>
    <xf numFmtId="3" fontId="29" fillId="54" borderId="19" xfId="318" applyNumberFormat="1" applyFont="1" applyFill="1" applyBorder="1" applyAlignment="1" applyProtection="1">
      <alignment horizontal="center" vertical="center" wrapText="1"/>
      <protection hidden="1"/>
    </xf>
    <xf numFmtId="0" fontId="29" fillId="54" borderId="10" xfId="318" applyNumberFormat="1" applyFont="1" applyFill="1" applyBorder="1" applyAlignment="1" applyProtection="1">
      <alignment horizontal="center" vertical="center" wrapText="1"/>
      <protection hidden="1"/>
    </xf>
    <xf numFmtId="3" fontId="33" fillId="0" borderId="24" xfId="318" applyNumberFormat="1" applyFont="1" applyFill="1" applyBorder="1" applyAlignment="1" applyProtection="1">
      <alignment horizontal="center" vertical="center"/>
      <protection hidden="1"/>
    </xf>
    <xf numFmtId="3" fontId="33" fillId="0" borderId="47" xfId="318" applyNumberFormat="1" applyFont="1" applyFill="1" applyBorder="1" applyAlignment="1" applyProtection="1">
      <alignment horizontal="center" vertical="center"/>
      <protection hidden="1"/>
    </xf>
    <xf numFmtId="0" fontId="30" fillId="0" borderId="17" xfId="318" applyFont="1" applyBorder="1" applyAlignment="1" applyProtection="1">
      <alignment horizontal="center" vertical="center"/>
      <protection hidden="1"/>
    </xf>
    <xf numFmtId="0" fontId="30" fillId="0" borderId="15" xfId="318" applyFont="1" applyBorder="1" applyAlignment="1" applyProtection="1">
      <alignment horizontal="center" vertical="center"/>
      <protection hidden="1"/>
    </xf>
    <xf numFmtId="0" fontId="30" fillId="0" borderId="18" xfId="318" applyFont="1" applyBorder="1" applyAlignment="1" applyProtection="1">
      <alignment horizontal="center" vertical="center"/>
      <protection hidden="1"/>
    </xf>
    <xf numFmtId="0" fontId="30" fillId="0" borderId="10" xfId="318" applyFont="1" applyBorder="1" applyAlignment="1" applyProtection="1">
      <alignment horizontal="center" vertical="center" wrapText="1"/>
      <protection hidden="1"/>
    </xf>
    <xf numFmtId="0" fontId="29" fillId="54" borderId="10" xfId="318" applyFont="1" applyFill="1" applyBorder="1" applyAlignment="1" applyProtection="1">
      <alignment horizontal="center" vertical="center" wrapText="1"/>
      <protection hidden="1"/>
    </xf>
    <xf numFmtId="0" fontId="111" fillId="61" borderId="21" xfId="318" applyFont="1" applyFill="1" applyBorder="1" applyAlignment="1" applyProtection="1">
      <alignment horizontal="center" vertical="center" wrapText="1"/>
      <protection hidden="1"/>
    </xf>
    <xf numFmtId="0" fontId="111" fillId="61" borderId="13" xfId="318" applyFont="1" applyFill="1" applyBorder="1" applyAlignment="1" applyProtection="1">
      <alignment horizontal="center" vertical="center" wrapText="1"/>
      <protection hidden="1"/>
    </xf>
    <xf numFmtId="0" fontId="111" fillId="61" borderId="19" xfId="318" applyFont="1" applyFill="1" applyBorder="1" applyAlignment="1" applyProtection="1">
      <alignment horizontal="center" vertical="center" wrapText="1"/>
      <protection hidden="1"/>
    </xf>
    <xf numFmtId="0" fontId="30" fillId="0" borderId="21" xfId="318" applyFont="1" applyFill="1" applyBorder="1" applyAlignment="1">
      <alignment horizontal="center" vertical="center"/>
    </xf>
    <xf numFmtId="0" fontId="30" fillId="0" borderId="19" xfId="318" applyFont="1" applyFill="1" applyBorder="1" applyAlignment="1">
      <alignment horizontal="center" vertical="center"/>
    </xf>
    <xf numFmtId="0" fontId="29" fillId="0" borderId="17" xfId="318" applyFont="1" applyFill="1" applyBorder="1" applyAlignment="1" applyProtection="1">
      <alignment horizontal="center" vertical="center" wrapText="1"/>
      <protection hidden="1"/>
    </xf>
    <xf numFmtId="0" fontId="29" fillId="0" borderId="18" xfId="318" applyFont="1" applyFill="1" applyBorder="1" applyAlignment="1" applyProtection="1">
      <alignment horizontal="center" vertical="center" wrapText="1"/>
      <protection hidden="1"/>
    </xf>
    <xf numFmtId="0" fontId="30" fillId="0" borderId="10" xfId="318" applyFont="1" applyFill="1" applyBorder="1" applyAlignment="1" applyProtection="1">
      <alignment horizontal="center" vertical="center" wrapText="1"/>
      <protection hidden="1"/>
    </xf>
    <xf numFmtId="0" fontId="29" fillId="0" borderId="21" xfId="318" applyFont="1" applyFill="1" applyBorder="1" applyAlignment="1" applyProtection="1">
      <alignment horizontal="center" vertical="center" wrapText="1"/>
      <protection hidden="1"/>
    </xf>
    <xf numFmtId="0" fontId="29" fillId="0" borderId="13" xfId="318" applyFont="1" applyFill="1" applyBorder="1" applyAlignment="1" applyProtection="1">
      <alignment horizontal="center" vertical="center" wrapText="1"/>
      <protection hidden="1"/>
    </xf>
    <xf numFmtId="0" fontId="29" fillId="0" borderId="19" xfId="318" applyFont="1" applyFill="1" applyBorder="1" applyAlignment="1" applyProtection="1">
      <alignment horizontal="center" vertical="center" wrapText="1"/>
      <protection hidden="1"/>
    </xf>
    <xf numFmtId="0" fontId="30" fillId="59" borderId="21" xfId="318" applyFont="1" applyFill="1" applyBorder="1" applyAlignment="1" applyProtection="1">
      <alignment horizontal="center" vertical="center" wrapText="1"/>
      <protection hidden="1"/>
    </xf>
    <xf numFmtId="0" fontId="30" fillId="59" borderId="19" xfId="318" applyFont="1" applyFill="1" applyBorder="1" applyAlignment="1" applyProtection="1">
      <alignment horizontal="center" vertical="center" wrapText="1"/>
      <protection hidden="1"/>
    </xf>
    <xf numFmtId="0" fontId="29" fillId="0" borderId="46" xfId="318" applyFont="1" applyBorder="1" applyAlignment="1" applyProtection="1">
      <alignment horizontal="center" vertical="center" wrapText="1"/>
      <protection hidden="1"/>
    </xf>
    <xf numFmtId="0" fontId="29" fillId="0" borderId="27" xfId="318" applyFont="1" applyBorder="1" applyAlignment="1" applyProtection="1">
      <alignment horizontal="center" vertical="center" wrapText="1"/>
      <protection hidden="1"/>
    </xf>
    <xf numFmtId="0" fontId="29" fillId="0" borderId="43" xfId="318" applyFont="1" applyBorder="1" applyAlignment="1" applyProtection="1">
      <alignment horizontal="center" vertical="center" wrapText="1"/>
      <protection hidden="1"/>
    </xf>
    <xf numFmtId="0" fontId="30" fillId="0" borderId="13" xfId="318" applyFont="1" applyBorder="1" applyAlignment="1" applyProtection="1">
      <alignment horizontal="center" vertical="center" wrapText="1"/>
      <protection hidden="1"/>
    </xf>
    <xf numFmtId="0" fontId="30" fillId="0" borderId="21" xfId="318" applyFont="1" applyFill="1" applyBorder="1" applyAlignment="1" applyProtection="1">
      <alignment horizontal="center" vertical="center" wrapText="1"/>
      <protection hidden="1"/>
    </xf>
    <xf numFmtId="0" fontId="30" fillId="0" borderId="19" xfId="318" applyFont="1" applyFill="1" applyBorder="1" applyAlignment="1" applyProtection="1">
      <alignment horizontal="center" vertical="center" wrapText="1"/>
      <protection hidden="1"/>
    </xf>
    <xf numFmtId="0" fontId="29" fillId="0" borderId="28" xfId="318" applyFont="1" applyFill="1" applyBorder="1" applyAlignment="1" applyProtection="1">
      <alignment horizontal="center" vertical="center" wrapText="1"/>
      <protection hidden="1"/>
    </xf>
    <xf numFmtId="0" fontId="29" fillId="0" borderId="30" xfId="318" applyFont="1" applyFill="1" applyBorder="1" applyAlignment="1" applyProtection="1">
      <alignment horizontal="center" vertical="center" wrapText="1"/>
      <protection hidden="1"/>
    </xf>
    <xf numFmtId="0" fontId="29" fillId="0" borderId="26" xfId="318" applyFont="1" applyFill="1" applyBorder="1" applyAlignment="1" applyProtection="1">
      <alignment horizontal="center" vertical="center" wrapText="1"/>
      <protection hidden="1"/>
    </xf>
    <xf numFmtId="0" fontId="29" fillId="0" borderId="25" xfId="318" applyFont="1" applyFill="1" applyBorder="1" applyAlignment="1" applyProtection="1">
      <alignment horizontal="center" vertical="center" wrapText="1"/>
      <protection hidden="1"/>
    </xf>
    <xf numFmtId="0" fontId="114" fillId="61" borderId="10" xfId="318" applyFont="1" applyFill="1" applyBorder="1" applyAlignment="1" applyProtection="1">
      <alignment horizontal="center" vertical="center" wrapText="1"/>
      <protection hidden="1"/>
    </xf>
    <xf numFmtId="0" fontId="30" fillId="59" borderId="21" xfId="318" applyNumberFormat="1" applyFont="1" applyFill="1" applyBorder="1" applyAlignment="1" applyProtection="1">
      <alignment horizontal="center" vertical="center" wrapText="1"/>
      <protection hidden="1"/>
    </xf>
    <xf numFmtId="0" fontId="30" fillId="59" borderId="19" xfId="318" applyNumberFormat="1" applyFont="1" applyFill="1" applyBorder="1" applyAlignment="1" applyProtection="1">
      <alignment horizontal="center" vertical="center" wrapText="1"/>
      <protection hidden="1"/>
    </xf>
    <xf numFmtId="0" fontId="41" fillId="47" borderId="17" xfId="341" applyFont="1" applyFill="1" applyBorder="1" applyAlignment="1">
      <alignment horizontal="center" vertical="center" wrapText="1"/>
    </xf>
    <xf numFmtId="0" fontId="41" fillId="47" borderId="18" xfId="341" applyFont="1" applyFill="1" applyBorder="1" applyAlignment="1">
      <alignment horizontal="center" vertical="center" wrapText="1"/>
    </xf>
    <xf numFmtId="0" fontId="32" fillId="47" borderId="21" xfId="318" applyFont="1" applyFill="1" applyBorder="1" applyAlignment="1">
      <alignment horizontal="center" vertical="center" wrapText="1"/>
    </xf>
    <xf numFmtId="0" fontId="32" fillId="47" borderId="13" xfId="318" applyFont="1" applyFill="1" applyBorder="1" applyAlignment="1">
      <alignment horizontal="center" vertical="center" wrapText="1"/>
    </xf>
    <xf numFmtId="9" fontId="43" fillId="0" borderId="21" xfId="357" applyFont="1" applyBorder="1" applyAlignment="1">
      <alignment horizontal="center" vertical="center"/>
    </xf>
    <xf numFmtId="9" fontId="43" fillId="0" borderId="13" xfId="357" applyFont="1" applyBorder="1" applyAlignment="1">
      <alignment horizontal="center" vertical="center"/>
    </xf>
    <xf numFmtId="9" fontId="43" fillId="0" borderId="19" xfId="357" applyFont="1" applyBorder="1" applyAlignment="1">
      <alignment horizontal="center" vertical="center"/>
    </xf>
    <xf numFmtId="0" fontId="29" fillId="47" borderId="21" xfId="0" applyFont="1" applyFill="1" applyBorder="1" applyAlignment="1">
      <alignment horizontal="center" vertical="center" wrapText="1"/>
    </xf>
    <xf numFmtId="0" fontId="29" fillId="47" borderId="19" xfId="0" applyFont="1" applyFill="1" applyBorder="1" applyAlignment="1">
      <alignment horizontal="center" vertical="center" wrapText="1"/>
    </xf>
    <xf numFmtId="0" fontId="32" fillId="0" borderId="63" xfId="318" applyFont="1" applyBorder="1" applyAlignment="1">
      <alignment horizontal="center" vertical="center"/>
    </xf>
    <xf numFmtId="3" fontId="79" fillId="0" borderId="62" xfId="318" applyNumberFormat="1" applyFont="1" applyBorder="1" applyAlignment="1" applyProtection="1">
      <alignment horizontal="center" vertical="center" textRotation="60" wrapText="1"/>
      <protection hidden="1"/>
    </xf>
    <xf numFmtId="3" fontId="79" fillId="0" borderId="15" xfId="318" applyNumberFormat="1" applyFont="1" applyBorder="1" applyAlignment="1" applyProtection="1">
      <alignment horizontal="center" vertical="center" textRotation="60" wrapText="1"/>
      <protection hidden="1"/>
    </xf>
    <xf numFmtId="3" fontId="79" fillId="0" borderId="63" xfId="318" applyNumberFormat="1" applyFont="1" applyBorder="1" applyAlignment="1" applyProtection="1">
      <alignment horizontal="center" vertical="center" textRotation="60" wrapText="1"/>
      <protection hidden="1"/>
    </xf>
    <xf numFmtId="0" fontId="30" fillId="0" borderId="0" xfId="0" applyFont="1" applyAlignment="1">
      <alignment horizontal="left" vertical="center" wrapText="1"/>
    </xf>
    <xf numFmtId="0" fontId="32" fillId="47" borderId="19" xfId="318" applyFont="1" applyFill="1" applyBorder="1" applyAlignment="1">
      <alignment horizontal="center" vertical="center" wrapText="1"/>
    </xf>
    <xf numFmtId="0" fontId="38" fillId="0" borderId="60" xfId="318" applyFont="1" applyBorder="1" applyAlignment="1">
      <alignment horizontal="center" vertical="center"/>
    </xf>
    <xf numFmtId="0" fontId="38" fillId="0" borderId="61" xfId="318" applyFont="1" applyBorder="1" applyAlignment="1">
      <alignment horizontal="center" vertical="center"/>
    </xf>
    <xf numFmtId="0" fontId="30" fillId="0" borderId="27" xfId="0" applyFont="1" applyBorder="1" applyAlignment="1">
      <alignment horizontal="left" vertical="center" wrapText="1"/>
    </xf>
    <xf numFmtId="0" fontId="65" fillId="0" borderId="28" xfId="0" applyFont="1" applyBorder="1" applyAlignment="1">
      <alignment horizontal="center" vertical="center" wrapText="1"/>
    </xf>
    <xf numFmtId="0" fontId="65" fillId="0" borderId="46" xfId="0" applyFont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 wrapText="1"/>
    </xf>
    <xf numFmtId="0" fontId="65" fillId="0" borderId="43" xfId="0" applyFont="1" applyBorder="1" applyAlignment="1">
      <alignment horizontal="center" vertical="center" wrapText="1"/>
    </xf>
    <xf numFmtId="0" fontId="65" fillId="0" borderId="21" xfId="0" applyFont="1" applyBorder="1" applyAlignment="1">
      <alignment horizontal="center" vertical="center" wrapText="1"/>
    </xf>
    <xf numFmtId="0" fontId="65" fillId="0" borderId="19" xfId="0" applyFont="1" applyBorder="1" applyAlignment="1">
      <alignment horizontal="center" vertical="center" wrapText="1"/>
    </xf>
    <xf numFmtId="0" fontId="65" fillId="0" borderId="29" xfId="0" applyFont="1" applyBorder="1" applyAlignment="1">
      <alignment horizontal="center" vertical="center" wrapText="1"/>
    </xf>
    <xf numFmtId="0" fontId="65" fillId="0" borderId="27" xfId="0" applyFont="1" applyBorder="1" applyAlignment="1">
      <alignment horizontal="center" vertical="center" wrapText="1"/>
    </xf>
    <xf numFmtId="3" fontId="114" fillId="61" borderId="10" xfId="318" applyNumberFormat="1" applyFont="1" applyFill="1" applyBorder="1" applyAlignment="1" applyProtection="1">
      <alignment horizontal="center" vertical="center" wrapText="1"/>
      <protection hidden="1"/>
    </xf>
    <xf numFmtId="0" fontId="65" fillId="0" borderId="13" xfId="0" applyFont="1" applyBorder="1" applyAlignment="1">
      <alignment horizontal="center" vertical="center" wrapText="1"/>
    </xf>
    <xf numFmtId="0" fontId="65" fillId="46" borderId="21" xfId="0" applyFont="1" applyFill="1" applyBorder="1" applyAlignment="1" applyProtection="1">
      <alignment horizontal="center" vertical="center" wrapText="1"/>
      <protection hidden="1"/>
    </xf>
    <xf numFmtId="0" fontId="65" fillId="46" borderId="19" xfId="0" applyFont="1" applyFill="1" applyBorder="1" applyAlignment="1" applyProtection="1">
      <alignment horizontal="center" vertical="center" wrapText="1"/>
      <protection hidden="1"/>
    </xf>
    <xf numFmtId="0" fontId="30" fillId="0" borderId="17" xfId="318" applyFont="1" applyBorder="1" applyAlignment="1" applyProtection="1">
      <alignment horizontal="center" vertical="center" wrapText="1"/>
      <protection hidden="1"/>
    </xf>
    <xf numFmtId="0" fontId="30" fillId="0" borderId="18" xfId="318" applyFont="1" applyBorder="1" applyAlignment="1" applyProtection="1">
      <alignment horizontal="center" vertical="center" wrapText="1"/>
      <protection hidden="1"/>
    </xf>
    <xf numFmtId="3" fontId="33" fillId="0" borderId="40" xfId="318" applyNumberFormat="1" applyFont="1" applyFill="1" applyBorder="1" applyAlignment="1" applyProtection="1">
      <alignment horizontal="center" vertical="center"/>
      <protection hidden="1"/>
    </xf>
    <xf numFmtId="0" fontId="70" fillId="0" borderId="17" xfId="0" applyFont="1" applyBorder="1" applyAlignment="1">
      <alignment horizontal="center" vertical="center" wrapText="1"/>
    </xf>
    <xf numFmtId="0" fontId="70" fillId="0" borderId="18" xfId="0" applyFont="1" applyBorder="1" applyAlignment="1">
      <alignment horizontal="center" vertical="center" wrapText="1"/>
    </xf>
    <xf numFmtId="3" fontId="30" fillId="0" borderId="10" xfId="318" applyNumberFormat="1" applyFont="1" applyFill="1" applyBorder="1" applyAlignment="1" applyProtection="1">
      <alignment horizontal="center" vertical="center" wrapText="1"/>
      <protection hidden="1"/>
    </xf>
    <xf numFmtId="3" fontId="30" fillId="59" borderId="21" xfId="318" applyNumberFormat="1" applyFont="1" applyFill="1" applyBorder="1" applyAlignment="1" applyProtection="1">
      <alignment horizontal="center" vertical="center" wrapText="1"/>
      <protection hidden="1"/>
    </xf>
    <xf numFmtId="3" fontId="30" fillId="59" borderId="19" xfId="318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341" applyFont="1" applyAlignment="1">
      <alignment horizontal="left" vertical="center" wrapText="1"/>
    </xf>
    <xf numFmtId="0" fontId="30" fillId="0" borderId="21" xfId="341" applyFont="1" applyFill="1" applyBorder="1" applyAlignment="1">
      <alignment horizontal="center" vertical="center" wrapText="1"/>
    </xf>
    <xf numFmtId="0" fontId="30" fillId="0" borderId="13" xfId="341" applyFont="1" applyFill="1" applyBorder="1" applyAlignment="1">
      <alignment horizontal="center" vertical="center" wrapText="1"/>
    </xf>
    <xf numFmtId="0" fontId="30" fillId="0" borderId="19" xfId="341" applyFont="1" applyFill="1" applyBorder="1" applyAlignment="1">
      <alignment horizontal="center" vertical="center" wrapText="1"/>
    </xf>
    <xf numFmtId="0" fontId="29" fillId="0" borderId="21" xfId="318" applyFont="1" applyBorder="1" applyAlignment="1" applyProtection="1">
      <alignment horizontal="center" vertical="center" wrapText="1"/>
      <protection hidden="1"/>
    </xf>
    <xf numFmtId="0" fontId="29" fillId="0" borderId="13" xfId="318" applyFont="1" applyBorder="1" applyAlignment="1" applyProtection="1">
      <alignment horizontal="center" vertical="center" wrapText="1"/>
      <protection hidden="1"/>
    </xf>
    <xf numFmtId="0" fontId="29" fillId="0" borderId="19" xfId="318" applyFont="1" applyBorder="1" applyAlignment="1" applyProtection="1">
      <alignment horizontal="center" vertical="center" wrapText="1"/>
      <protection hidden="1"/>
    </xf>
    <xf numFmtId="0" fontId="30" fillId="0" borderId="13" xfId="318" applyFont="1" applyFill="1" applyBorder="1" applyAlignment="1" applyProtection="1">
      <alignment horizontal="center" vertical="center" wrapText="1"/>
      <protection hidden="1"/>
    </xf>
    <xf numFmtId="0" fontId="29" fillId="0" borderId="17" xfId="314" applyFont="1" applyBorder="1" applyAlignment="1" applyProtection="1">
      <alignment horizontal="center" vertical="center" wrapText="1"/>
      <protection hidden="1"/>
    </xf>
    <xf numFmtId="0" fontId="30" fillId="0" borderId="60" xfId="314" applyFont="1" applyBorder="1" applyAlignment="1" applyProtection="1">
      <alignment horizontal="center" vertical="center" wrapText="1"/>
      <protection hidden="1"/>
    </xf>
    <xf numFmtId="0" fontId="30" fillId="0" borderId="61" xfId="314" applyFont="1" applyBorder="1" applyAlignment="1" applyProtection="1">
      <alignment horizontal="center" vertical="center" wrapText="1"/>
      <protection hidden="1"/>
    </xf>
    <xf numFmtId="3" fontId="33" fillId="0" borderId="10" xfId="318" applyNumberFormat="1" applyFont="1" applyFill="1" applyBorder="1" applyAlignment="1" applyProtection="1">
      <alignment horizontal="center" vertical="center"/>
      <protection hidden="1"/>
    </xf>
    <xf numFmtId="166" fontId="30" fillId="0" borderId="21" xfId="318" applyNumberFormat="1" applyFont="1" applyFill="1" applyBorder="1" applyAlignment="1" applyProtection="1">
      <alignment horizontal="center" vertical="center"/>
      <protection hidden="1"/>
    </xf>
    <xf numFmtId="166" fontId="30" fillId="0" borderId="19" xfId="318" applyNumberFormat="1" applyFont="1" applyFill="1" applyBorder="1" applyAlignment="1" applyProtection="1">
      <alignment horizontal="center" vertical="center"/>
      <protection hidden="1"/>
    </xf>
    <xf numFmtId="3" fontId="30" fillId="0" borderId="10" xfId="318" applyNumberFormat="1" applyFont="1" applyBorder="1" applyAlignment="1" applyProtection="1">
      <alignment horizontal="center" vertical="center" wrapText="1"/>
      <protection hidden="1"/>
    </xf>
    <xf numFmtId="166" fontId="30" fillId="0" borderId="21" xfId="318" applyNumberFormat="1" applyFont="1" applyBorder="1" applyAlignment="1" applyProtection="1">
      <alignment horizontal="center" vertical="center"/>
      <protection hidden="1"/>
    </xf>
    <xf numFmtId="166" fontId="30" fillId="0" borderId="19" xfId="318" applyNumberFormat="1" applyFont="1" applyBorder="1" applyAlignment="1" applyProtection="1">
      <alignment horizontal="center" vertical="center"/>
      <protection hidden="1"/>
    </xf>
    <xf numFmtId="3" fontId="30" fillId="0" borderId="21" xfId="318" applyNumberFormat="1" applyFont="1" applyBorder="1" applyAlignment="1" applyProtection="1">
      <alignment horizontal="center" vertical="center" wrapText="1"/>
      <protection hidden="1"/>
    </xf>
    <xf numFmtId="3" fontId="30" fillId="0" borderId="19" xfId="318" applyNumberFormat="1" applyFont="1" applyBorder="1" applyAlignment="1" applyProtection="1">
      <alignment horizontal="center" vertical="center" wrapText="1"/>
      <protection hidden="1"/>
    </xf>
    <xf numFmtId="0" fontId="38" fillId="0" borderId="12" xfId="318" applyFont="1" applyBorder="1" applyAlignment="1">
      <alignment horizontal="center" vertical="center"/>
    </xf>
    <xf numFmtId="0" fontId="29" fillId="0" borderId="10" xfId="318" applyFont="1" applyBorder="1" applyAlignment="1" applyProtection="1">
      <alignment horizontal="center" vertical="center" wrapText="1"/>
      <protection hidden="1"/>
    </xf>
    <xf numFmtId="0" fontId="29" fillId="0" borderId="10" xfId="318" applyFont="1" applyFill="1" applyBorder="1" applyAlignment="1" applyProtection="1">
      <alignment horizontal="center" vertical="center" wrapText="1"/>
      <protection hidden="1"/>
    </xf>
    <xf numFmtId="0" fontId="30" fillId="0" borderId="15" xfId="318" applyFont="1" applyBorder="1" applyAlignment="1" applyProtection="1">
      <alignment horizontal="center" vertical="center" wrapText="1"/>
      <protection hidden="1"/>
    </xf>
    <xf numFmtId="0" fontId="123" fillId="58" borderId="25" xfId="0" applyFont="1" applyFill="1" applyBorder="1" applyAlignment="1">
      <alignment horizontal="center" vertical="center" wrapText="1"/>
    </xf>
    <xf numFmtId="3" fontId="30" fillId="0" borderId="17" xfId="0" applyNumberFormat="1" applyFont="1" applyFill="1" applyBorder="1" applyAlignment="1">
      <alignment horizontal="center" vertical="center"/>
    </xf>
    <xf numFmtId="3" fontId="30" fillId="0" borderId="18" xfId="0" applyNumberFormat="1" applyFont="1" applyFill="1" applyBorder="1" applyAlignment="1">
      <alignment horizontal="center" vertical="center"/>
    </xf>
    <xf numFmtId="0" fontId="110" fillId="0" borderId="26" xfId="0" applyFont="1" applyFill="1" applyBorder="1" applyAlignment="1">
      <alignment horizontal="left" vertical="center" wrapText="1"/>
    </xf>
    <xf numFmtId="0" fontId="110" fillId="0" borderId="25" xfId="0" applyFont="1" applyFill="1" applyBorder="1" applyAlignment="1">
      <alignment horizontal="left" vertical="center" wrapText="1"/>
    </xf>
    <xf numFmtId="0" fontId="110" fillId="0" borderId="43" xfId="0" applyFont="1" applyFill="1" applyBorder="1" applyAlignment="1">
      <alignment horizontal="left" vertical="center" wrapText="1"/>
    </xf>
    <xf numFmtId="0" fontId="61" fillId="0" borderId="14" xfId="0" applyFont="1" applyBorder="1" applyAlignment="1">
      <alignment horizontal="center" vertical="center"/>
    </xf>
    <xf numFmtId="0" fontId="61" fillId="0" borderId="12" xfId="0" applyFont="1" applyBorder="1" applyAlignment="1">
      <alignment horizontal="center" vertical="center"/>
    </xf>
    <xf numFmtId="0" fontId="30" fillId="0" borderId="11" xfId="0" applyFont="1" applyFill="1" applyBorder="1" applyAlignment="1">
      <alignment horizontal="center" vertical="center" wrapText="1"/>
    </xf>
    <xf numFmtId="0" fontId="30" fillId="0" borderId="14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3" fontId="30" fillId="0" borderId="28" xfId="0" applyNumberFormat="1" applyFont="1" applyFill="1" applyBorder="1" applyAlignment="1">
      <alignment horizontal="center" vertical="center"/>
    </xf>
    <xf numFmtId="3" fontId="30" fillId="0" borderId="46" xfId="0" applyNumberFormat="1" applyFont="1" applyFill="1" applyBorder="1" applyAlignment="1">
      <alignment horizontal="center" vertical="center"/>
    </xf>
    <xf numFmtId="3" fontId="30" fillId="0" borderId="26" xfId="0" applyNumberFormat="1" applyFont="1" applyFill="1" applyBorder="1" applyAlignment="1">
      <alignment horizontal="center" vertical="center"/>
    </xf>
    <xf numFmtId="3" fontId="30" fillId="0" borderId="43" xfId="0" applyNumberFormat="1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left" vertical="center" wrapText="1"/>
    </xf>
    <xf numFmtId="0" fontId="30" fillId="0" borderId="30" xfId="0" applyFont="1" applyFill="1" applyBorder="1" applyAlignment="1">
      <alignment horizontal="left" vertical="center" wrapText="1"/>
    </xf>
    <xf numFmtId="0" fontId="30" fillId="0" borderId="46" xfId="0" applyFont="1" applyFill="1" applyBorder="1" applyAlignment="1">
      <alignment horizontal="left" vertical="center" wrapText="1"/>
    </xf>
    <xf numFmtId="0" fontId="30" fillId="0" borderId="26" xfId="0" applyFont="1" applyFill="1" applyBorder="1" applyAlignment="1">
      <alignment horizontal="left" vertical="center" wrapText="1"/>
    </xf>
    <xf numFmtId="0" fontId="30" fillId="0" borderId="25" xfId="0" applyFont="1" applyFill="1" applyBorder="1" applyAlignment="1">
      <alignment horizontal="left" vertical="center" wrapText="1"/>
    </xf>
    <xf numFmtId="0" fontId="30" fillId="0" borderId="43" xfId="0" applyFont="1" applyFill="1" applyBorder="1" applyAlignment="1">
      <alignment horizontal="left" vertical="center" wrapText="1"/>
    </xf>
    <xf numFmtId="0" fontId="30" fillId="0" borderId="28" xfId="0" applyFont="1" applyBorder="1" applyAlignment="1">
      <alignment horizontal="left" vertical="center" wrapText="1"/>
    </xf>
    <xf numFmtId="0" fontId="30" fillId="0" borderId="30" xfId="0" applyFont="1" applyBorder="1" applyAlignment="1">
      <alignment horizontal="left" vertical="center" wrapText="1"/>
    </xf>
    <xf numFmtId="0" fontId="30" fillId="0" borderId="26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4" fontId="30" fillId="0" borderId="38" xfId="339" applyNumberFormat="1" applyFont="1" applyFill="1" applyBorder="1" applyAlignment="1">
      <alignment horizontal="center" vertical="center" wrapText="1"/>
    </xf>
    <xf numFmtId="3" fontId="33" fillId="0" borderId="17" xfId="339" applyNumberFormat="1" applyFont="1" applyFill="1" applyBorder="1" applyAlignment="1">
      <alignment horizontal="center" vertical="center" wrapText="1"/>
    </xf>
    <xf numFmtId="3" fontId="33" fillId="0" borderId="15" xfId="339" applyNumberFormat="1" applyFont="1" applyFill="1" applyBorder="1" applyAlignment="1">
      <alignment horizontal="center" vertical="center" wrapText="1"/>
    </xf>
    <xf numFmtId="3" fontId="33" fillId="0" borderId="18" xfId="339" applyNumberFormat="1" applyFont="1" applyFill="1" applyBorder="1" applyAlignment="1">
      <alignment horizontal="center" vertical="center" wrapText="1"/>
    </xf>
    <xf numFmtId="0" fontId="29" fillId="54" borderId="21" xfId="0" applyFont="1" applyFill="1" applyBorder="1" applyAlignment="1">
      <alignment horizontal="left" vertical="center" wrapText="1"/>
    </xf>
    <xf numFmtId="0" fontId="29" fillId="54" borderId="13" xfId="0" applyFont="1" applyFill="1" applyBorder="1" applyAlignment="1">
      <alignment horizontal="left" vertical="center" wrapText="1"/>
    </xf>
    <xf numFmtId="0" fontId="29" fillId="54" borderId="19" xfId="0" applyFont="1" applyFill="1" applyBorder="1" applyAlignment="1">
      <alignment horizontal="left" vertical="center" wrapText="1"/>
    </xf>
    <xf numFmtId="0" fontId="33" fillId="0" borderId="28" xfId="339" applyFont="1" applyBorder="1" applyAlignment="1">
      <alignment horizontal="center" vertical="center" wrapText="1"/>
    </xf>
    <xf numFmtId="0" fontId="33" fillId="0" borderId="30" xfId="339" applyFont="1" applyBorder="1" applyAlignment="1">
      <alignment horizontal="center" vertical="center" wrapText="1"/>
    </xf>
    <xf numFmtId="0" fontId="33" fillId="0" borderId="29" xfId="339" applyFont="1" applyBorder="1" applyAlignment="1">
      <alignment horizontal="center" vertical="center" wrapText="1"/>
    </xf>
    <xf numFmtId="0" fontId="33" fillId="0" borderId="0" xfId="339" applyFont="1" applyBorder="1" applyAlignment="1">
      <alignment horizontal="center" vertical="center" wrapText="1"/>
    </xf>
    <xf numFmtId="0" fontId="33" fillId="0" borderId="26" xfId="339" applyFont="1" applyBorder="1" applyAlignment="1">
      <alignment horizontal="center" vertical="center" wrapText="1"/>
    </xf>
    <xf numFmtId="0" fontId="33" fillId="0" borderId="25" xfId="339" applyFont="1" applyBorder="1" applyAlignment="1">
      <alignment horizontal="center" vertical="center" wrapText="1"/>
    </xf>
    <xf numFmtId="0" fontId="30" fillId="0" borderId="46" xfId="0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 wrapText="1"/>
    </xf>
    <xf numFmtId="0" fontId="30" fillId="0" borderId="0" xfId="0" applyFont="1" applyBorder="1" applyAlignment="1">
      <alignment horizontal="left" vertical="center" wrapText="1"/>
    </xf>
    <xf numFmtId="0" fontId="30" fillId="0" borderId="43" xfId="0" applyFont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 wrapText="1"/>
    </xf>
    <xf numFmtId="0" fontId="29" fillId="50" borderId="21" xfId="0" applyFont="1" applyFill="1" applyBorder="1" applyAlignment="1">
      <alignment horizontal="center" vertical="center"/>
    </xf>
    <xf numFmtId="0" fontId="29" fillId="50" borderId="13" xfId="0" applyFont="1" applyFill="1" applyBorder="1" applyAlignment="1">
      <alignment horizontal="center" vertical="center"/>
    </xf>
    <xf numFmtId="0" fontId="29" fillId="50" borderId="19" xfId="0" applyFont="1" applyFill="1" applyBorder="1" applyAlignment="1">
      <alignment horizontal="center" vertical="center"/>
    </xf>
    <xf numFmtId="0" fontId="65" fillId="50" borderId="13" xfId="0" applyFont="1" applyFill="1" applyBorder="1" applyAlignment="1">
      <alignment horizontal="center" vertical="center" wrapText="1"/>
    </xf>
    <xf numFmtId="3" fontId="33" fillId="0" borderId="28" xfId="0" applyNumberFormat="1" applyFont="1" applyFill="1" applyBorder="1" applyAlignment="1">
      <alignment horizontal="center" vertical="center"/>
    </xf>
    <xf numFmtId="3" fontId="33" fillId="0" borderId="46" xfId="0" applyNumberFormat="1" applyFont="1" applyFill="1" applyBorder="1" applyAlignment="1">
      <alignment horizontal="center" vertical="center"/>
    </xf>
    <xf numFmtId="3" fontId="33" fillId="0" borderId="29" xfId="0" applyNumberFormat="1" applyFont="1" applyFill="1" applyBorder="1" applyAlignment="1">
      <alignment horizontal="center" vertical="center"/>
    </xf>
    <xf numFmtId="3" fontId="33" fillId="0" borderId="27" xfId="0" applyNumberFormat="1" applyFont="1" applyFill="1" applyBorder="1" applyAlignment="1">
      <alignment horizontal="center" vertical="center"/>
    </xf>
    <xf numFmtId="3" fontId="33" fillId="0" borderId="26" xfId="0" applyNumberFormat="1" applyFont="1" applyFill="1" applyBorder="1" applyAlignment="1">
      <alignment horizontal="center" vertical="center"/>
    </xf>
    <xf numFmtId="3" fontId="33" fillId="0" borderId="43" xfId="0" applyNumberFormat="1" applyFont="1" applyFill="1" applyBorder="1" applyAlignment="1">
      <alignment horizontal="center" vertical="center"/>
    </xf>
    <xf numFmtId="3" fontId="30" fillId="0" borderId="30" xfId="0" applyNumberFormat="1" applyFont="1" applyFill="1" applyBorder="1" applyAlignment="1">
      <alignment horizontal="center" vertical="center"/>
    </xf>
    <xf numFmtId="3" fontId="30" fillId="0" borderId="25" xfId="0" applyNumberFormat="1" applyFont="1" applyFill="1" applyBorder="1" applyAlignment="1">
      <alignment horizontal="center" vertical="center"/>
    </xf>
    <xf numFmtId="4" fontId="30" fillId="0" borderId="23" xfId="339" applyNumberFormat="1" applyFont="1" applyFill="1" applyBorder="1" applyAlignment="1">
      <alignment horizontal="center" vertical="center" wrapText="1"/>
    </xf>
    <xf numFmtId="4" fontId="30" fillId="0" borderId="39" xfId="339" applyNumberFormat="1" applyFont="1" applyFill="1" applyBorder="1" applyAlignment="1">
      <alignment horizontal="center" vertical="center" wrapText="1"/>
    </xf>
    <xf numFmtId="4" fontId="30" fillId="0" borderId="48" xfId="339" applyNumberFormat="1" applyFont="1" applyFill="1" applyBorder="1" applyAlignment="1">
      <alignment horizontal="center" vertical="center" wrapText="1"/>
    </xf>
    <xf numFmtId="0" fontId="29" fillId="50" borderId="17" xfId="0" applyFont="1" applyFill="1" applyBorder="1" applyAlignment="1">
      <alignment horizontal="center" vertical="center" wrapText="1"/>
    </xf>
    <xf numFmtId="0" fontId="29" fillId="50" borderId="18" xfId="0" applyFont="1" applyFill="1" applyBorder="1" applyAlignment="1">
      <alignment horizontal="center" vertical="center" wrapText="1"/>
    </xf>
    <xf numFmtId="0" fontId="29" fillId="50" borderId="10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/>
    </xf>
    <xf numFmtId="9" fontId="43" fillId="0" borderId="10" xfId="357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 wrapText="1"/>
    </xf>
    <xf numFmtId="0" fontId="30" fillId="0" borderId="20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3" fillId="0" borderId="30" xfId="0" applyFont="1" applyFill="1" applyBorder="1" applyAlignment="1">
      <alignment horizontal="left" vertical="top" wrapText="1"/>
    </xf>
    <xf numFmtId="0" fontId="33" fillId="0" borderId="46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3" fillId="0" borderId="27" xfId="0" applyFont="1" applyFill="1" applyBorder="1" applyAlignment="1">
      <alignment horizontal="left" vertical="top" wrapText="1"/>
    </xf>
    <xf numFmtId="0" fontId="33" fillId="0" borderId="25" xfId="0" applyFont="1" applyFill="1" applyBorder="1" applyAlignment="1">
      <alignment horizontal="left" vertical="top" wrapText="1"/>
    </xf>
    <xf numFmtId="0" fontId="33" fillId="0" borderId="43" xfId="0" applyFont="1" applyFill="1" applyBorder="1" applyAlignment="1">
      <alignment horizontal="left" vertical="top" wrapText="1"/>
    </xf>
    <xf numFmtId="0" fontId="30" fillId="0" borderId="30" xfId="0" applyFont="1" applyFill="1" applyBorder="1" applyAlignment="1">
      <alignment horizontal="left" vertical="top" wrapText="1"/>
    </xf>
    <xf numFmtId="0" fontId="30" fillId="0" borderId="46" xfId="0" applyFont="1" applyFill="1" applyBorder="1" applyAlignment="1">
      <alignment horizontal="left" vertical="top" wrapText="1"/>
    </xf>
    <xf numFmtId="0" fontId="30" fillId="0" borderId="25" xfId="0" applyFont="1" applyFill="1" applyBorder="1" applyAlignment="1">
      <alignment horizontal="left" vertical="top" wrapText="1"/>
    </xf>
    <xf numFmtId="0" fontId="30" fillId="0" borderId="43" xfId="0" applyFont="1" applyFill="1" applyBorder="1" applyAlignment="1">
      <alignment horizontal="left" vertical="top" wrapText="1"/>
    </xf>
    <xf numFmtId="0" fontId="112" fillId="0" borderId="0" xfId="0" applyFont="1" applyFill="1" applyBorder="1" applyAlignment="1">
      <alignment horizontal="left" vertical="center" wrapText="1"/>
    </xf>
    <xf numFmtId="14" fontId="30" fillId="0" borderId="0" xfId="0" applyNumberFormat="1" applyFont="1" applyBorder="1" applyAlignment="1">
      <alignment horizontal="left"/>
    </xf>
    <xf numFmtId="0" fontId="33" fillId="0" borderId="10" xfId="339" applyFont="1" applyBorder="1" applyAlignment="1">
      <alignment horizontal="center" vertical="center" wrapText="1"/>
    </xf>
    <xf numFmtId="0" fontId="33" fillId="0" borderId="17" xfId="339" applyFont="1" applyBorder="1" applyAlignment="1">
      <alignment horizontal="center" vertical="center" wrapText="1"/>
    </xf>
    <xf numFmtId="0" fontId="33" fillId="0" borderId="15" xfId="339" applyFont="1" applyBorder="1" applyAlignment="1">
      <alignment horizontal="center" vertical="center" wrapText="1"/>
    </xf>
    <xf numFmtId="0" fontId="33" fillId="0" borderId="18" xfId="339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29" fillId="50" borderId="21" xfId="0" applyFont="1" applyFill="1" applyBorder="1" applyAlignment="1">
      <alignment horizontal="left" vertical="center"/>
    </xf>
    <xf numFmtId="0" fontId="29" fillId="50" borderId="13" xfId="0" applyFont="1" applyFill="1" applyBorder="1" applyAlignment="1">
      <alignment horizontal="left" vertical="center"/>
    </xf>
    <xf numFmtId="0" fontId="29" fillId="50" borderId="19" xfId="0" applyFont="1" applyFill="1" applyBorder="1" applyAlignment="1">
      <alignment horizontal="left" vertical="center"/>
    </xf>
    <xf numFmtId="0" fontId="86" fillId="54" borderId="21" xfId="0" applyFont="1" applyFill="1" applyBorder="1" applyAlignment="1">
      <alignment horizontal="left" vertical="center"/>
    </xf>
    <xf numFmtId="0" fontId="86" fillId="54" borderId="13" xfId="0" applyFont="1" applyFill="1" applyBorder="1" applyAlignment="1">
      <alignment horizontal="left" vertical="center"/>
    </xf>
    <xf numFmtId="0" fontId="86" fillId="54" borderId="19" xfId="0" applyFont="1" applyFill="1" applyBorder="1" applyAlignment="1">
      <alignment horizontal="left" vertical="center"/>
    </xf>
    <xf numFmtId="0" fontId="30" fillId="0" borderId="29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0" fillId="0" borderId="27" xfId="0" applyFont="1" applyFill="1" applyBorder="1" applyAlignment="1">
      <alignment horizontal="left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86" fillId="54" borderId="28" xfId="0" applyFont="1" applyFill="1" applyBorder="1" applyAlignment="1">
      <alignment horizontal="center" vertical="center"/>
    </xf>
    <xf numFmtId="0" fontId="86" fillId="54" borderId="30" xfId="0" applyFont="1" applyFill="1" applyBorder="1" applyAlignment="1">
      <alignment horizontal="center" vertical="center"/>
    </xf>
    <xf numFmtId="0" fontId="86" fillId="54" borderId="46" xfId="0" applyFont="1" applyFill="1" applyBorder="1" applyAlignment="1">
      <alignment horizontal="center" vertical="center"/>
    </xf>
    <xf numFmtId="0" fontId="86" fillId="54" borderId="26" xfId="0" applyFont="1" applyFill="1" applyBorder="1" applyAlignment="1">
      <alignment horizontal="center" vertical="center"/>
    </xf>
    <xf numFmtId="0" fontId="86" fillId="54" borderId="25" xfId="0" applyFont="1" applyFill="1" applyBorder="1" applyAlignment="1">
      <alignment horizontal="center" vertical="center"/>
    </xf>
    <xf numFmtId="0" fontId="86" fillId="54" borderId="43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left" vertical="top" wrapText="1"/>
    </xf>
    <xf numFmtId="0" fontId="30" fillId="0" borderId="26" xfId="0" applyFont="1" applyFill="1" applyBorder="1" applyAlignment="1">
      <alignment horizontal="left" vertical="top" wrapText="1"/>
    </xf>
    <xf numFmtId="0" fontId="30" fillId="0" borderId="30" xfId="0" applyFont="1" applyBorder="1" applyAlignment="1">
      <alignment horizontal="left" vertical="top"/>
    </xf>
    <xf numFmtId="0" fontId="30" fillId="0" borderId="25" xfId="0" applyFont="1" applyBorder="1" applyAlignment="1">
      <alignment horizontal="left" vertical="top"/>
    </xf>
    <xf numFmtId="0" fontId="33" fillId="0" borderId="28" xfId="0" applyFont="1" applyFill="1" applyBorder="1" applyAlignment="1">
      <alignment horizontal="left" vertical="top" wrapText="1"/>
    </xf>
    <xf numFmtId="0" fontId="33" fillId="0" borderId="29" xfId="0" applyFont="1" applyFill="1" applyBorder="1" applyAlignment="1">
      <alignment horizontal="left" vertical="top" wrapText="1"/>
    </xf>
    <xf numFmtId="0" fontId="33" fillId="0" borderId="26" xfId="0" applyFont="1" applyFill="1" applyBorder="1" applyAlignment="1">
      <alignment horizontal="left" vertical="top" wrapText="1"/>
    </xf>
    <xf numFmtId="2" fontId="29" fillId="0" borderId="17" xfId="166" applyNumberFormat="1" applyFont="1" applyFill="1" applyBorder="1" applyAlignment="1">
      <alignment horizontal="center" vertical="center" wrapText="1"/>
    </xf>
    <xf numFmtId="2" fontId="29" fillId="0" borderId="15" xfId="166" applyNumberFormat="1" applyFont="1" applyFill="1" applyBorder="1" applyAlignment="1">
      <alignment horizontal="center" vertical="center" wrapText="1"/>
    </xf>
    <xf numFmtId="2" fontId="29" fillId="0" borderId="18" xfId="166" applyNumberFormat="1" applyFont="1" applyFill="1" applyBorder="1" applyAlignment="1">
      <alignment horizontal="center" vertical="center" wrapText="1"/>
    </xf>
    <xf numFmtId="4" fontId="30" fillId="0" borderId="22" xfId="339" applyNumberFormat="1" applyFont="1" applyFill="1" applyBorder="1" applyAlignment="1">
      <alignment horizontal="center" vertical="center" wrapText="1"/>
    </xf>
    <xf numFmtId="4" fontId="30" fillId="0" borderId="54" xfId="339" applyNumberFormat="1" applyFont="1" applyFill="1" applyBorder="1" applyAlignment="1">
      <alignment horizontal="center" vertical="center" wrapText="1"/>
    </xf>
    <xf numFmtId="4" fontId="30" fillId="0" borderId="24" xfId="339" applyNumberFormat="1" applyFont="1" applyFill="1" applyBorder="1" applyAlignment="1">
      <alignment horizontal="center" vertical="center" wrapText="1"/>
    </xf>
    <xf numFmtId="4" fontId="30" fillId="0" borderId="40" xfId="339" applyNumberFormat="1" applyFont="1" applyFill="1" applyBorder="1" applyAlignment="1">
      <alignment horizontal="center" vertical="center" wrapText="1"/>
    </xf>
    <xf numFmtId="4" fontId="30" fillId="0" borderId="47" xfId="339" applyNumberFormat="1" applyFont="1" applyFill="1" applyBorder="1" applyAlignment="1">
      <alignment horizontal="center" vertical="center" wrapText="1"/>
    </xf>
    <xf numFmtId="3" fontId="30" fillId="0" borderId="15" xfId="0" applyNumberFormat="1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/>
    </xf>
    <xf numFmtId="0" fontId="30" fillId="0" borderId="15" xfId="0" applyFont="1" applyFill="1" applyBorder="1" applyAlignment="1">
      <alignment horizontal="center" vertical="center"/>
    </xf>
    <xf numFmtId="0" fontId="30" fillId="0" borderId="18" xfId="0" applyFont="1" applyFill="1" applyBorder="1" applyAlignment="1">
      <alignment horizontal="center" vertical="center"/>
    </xf>
    <xf numFmtId="0" fontId="30" fillId="0" borderId="17" xfId="0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 wrapText="1"/>
    </xf>
    <xf numFmtId="0" fontId="30" fillId="0" borderId="46" xfId="0" applyFont="1" applyFill="1" applyBorder="1" applyAlignment="1">
      <alignment horizontal="center" vertical="center" wrapText="1"/>
    </xf>
    <xf numFmtId="0" fontId="30" fillId="0" borderId="29" xfId="0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26" xfId="0" applyFont="1" applyFill="1" applyBorder="1" applyAlignment="1">
      <alignment horizontal="center" vertical="center" wrapText="1"/>
    </xf>
    <xf numFmtId="0" fontId="30" fillId="0" borderId="43" xfId="0" applyFont="1" applyFill="1" applyBorder="1" applyAlignment="1">
      <alignment horizontal="center" vertical="center" wrapText="1"/>
    </xf>
    <xf numFmtId="0" fontId="30" fillId="0" borderId="28" xfId="0" applyFont="1" applyFill="1" applyBorder="1" applyAlignment="1">
      <alignment horizontal="center" vertical="center"/>
    </xf>
    <xf numFmtId="0" fontId="30" fillId="0" borderId="46" xfId="0" applyFont="1" applyFill="1" applyBorder="1" applyAlignment="1">
      <alignment horizontal="center" vertical="center"/>
    </xf>
    <xf numFmtId="0" fontId="30" fillId="0" borderId="29" xfId="0" applyFont="1" applyFill="1" applyBorder="1" applyAlignment="1">
      <alignment horizontal="center" vertical="center"/>
    </xf>
    <xf numFmtId="0" fontId="30" fillId="0" borderId="27" xfId="0" applyFont="1" applyFill="1" applyBorder="1" applyAlignment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0" fontId="30" fillId="0" borderId="43" xfId="0" applyFont="1" applyFill="1" applyBorder="1" applyAlignment="1">
      <alignment horizontal="center" vertical="center"/>
    </xf>
    <xf numFmtId="4" fontId="30" fillId="0" borderId="17" xfId="339" applyNumberFormat="1" applyFont="1" applyFill="1" applyBorder="1" applyAlignment="1">
      <alignment horizontal="center" vertical="center" wrapText="1"/>
    </xf>
    <xf numFmtId="4" fontId="30" fillId="0" borderId="15" xfId="339" applyNumberFormat="1" applyFont="1" applyFill="1" applyBorder="1" applyAlignment="1">
      <alignment horizontal="center" vertical="center" wrapText="1"/>
    </xf>
    <xf numFmtId="4" fontId="30" fillId="0" borderId="18" xfId="339" applyNumberFormat="1" applyFont="1" applyFill="1" applyBorder="1" applyAlignment="1">
      <alignment horizontal="center" vertical="center" wrapText="1"/>
    </xf>
    <xf numFmtId="0" fontId="123" fillId="58" borderId="25" xfId="0" applyFont="1" applyFill="1" applyBorder="1" applyAlignment="1">
      <alignment horizontal="center" vertical="center"/>
    </xf>
    <xf numFmtId="0" fontId="30" fillId="0" borderId="17" xfId="288" applyFont="1" applyFill="1" applyBorder="1" applyAlignment="1">
      <alignment horizontal="center" vertical="center" wrapText="1"/>
    </xf>
    <xf numFmtId="0" fontId="30" fillId="0" borderId="18" xfId="288" applyFont="1" applyFill="1" applyBorder="1" applyAlignment="1">
      <alignment horizontal="center" vertical="center" wrapText="1"/>
    </xf>
    <xf numFmtId="0" fontId="70" fillId="62" borderId="10" xfId="0" applyFont="1" applyFill="1" applyBorder="1" applyAlignment="1">
      <alignment horizontal="center" vertical="center" wrapText="1"/>
    </xf>
    <xf numFmtId="0" fontId="65" fillId="62" borderId="28" xfId="318" applyFont="1" applyFill="1" applyBorder="1" applyAlignment="1" applyProtection="1">
      <alignment horizontal="center" vertical="center" wrapText="1"/>
      <protection hidden="1"/>
    </xf>
    <xf numFmtId="0" fontId="65" fillId="62" borderId="30" xfId="318" applyFont="1" applyFill="1" applyBorder="1" applyAlignment="1" applyProtection="1">
      <alignment horizontal="center" vertical="center" wrapText="1"/>
      <protection hidden="1"/>
    </xf>
    <xf numFmtId="0" fontId="65" fillId="62" borderId="46" xfId="318" applyFont="1" applyFill="1" applyBorder="1" applyAlignment="1" applyProtection="1">
      <alignment horizontal="center" vertical="center" wrapText="1"/>
      <protection hidden="1"/>
    </xf>
    <xf numFmtId="0" fontId="61" fillId="48" borderId="0" xfId="0" applyFont="1" applyFill="1" applyBorder="1" applyAlignment="1">
      <alignment horizontal="center" vertical="center"/>
    </xf>
    <xf numFmtId="0" fontId="111" fillId="61" borderId="21" xfId="0" applyFont="1" applyFill="1" applyBorder="1" applyAlignment="1">
      <alignment horizontal="center" vertical="center"/>
    </xf>
    <xf numFmtId="0" fontId="111" fillId="61" borderId="13" xfId="0" applyFont="1" applyFill="1" applyBorder="1" applyAlignment="1">
      <alignment horizontal="center" vertical="center"/>
    </xf>
    <xf numFmtId="0" fontId="111" fillId="61" borderId="19" xfId="0" applyFont="1" applyFill="1" applyBorder="1" applyAlignment="1">
      <alignment horizontal="center" vertical="center"/>
    </xf>
    <xf numFmtId="0" fontId="111" fillId="61" borderId="21" xfId="0" applyFont="1" applyFill="1" applyBorder="1" applyAlignment="1">
      <alignment horizontal="center" vertical="center" wrapText="1"/>
    </xf>
    <xf numFmtId="0" fontId="111" fillId="61" borderId="19" xfId="0" applyFont="1" applyFill="1" applyBorder="1" applyAlignment="1">
      <alignment horizontal="center" vertical="center" wrapText="1"/>
    </xf>
    <xf numFmtId="0" fontId="128" fillId="61" borderId="28" xfId="0" applyFont="1" applyFill="1" applyBorder="1" applyAlignment="1">
      <alignment horizontal="center" vertical="center"/>
    </xf>
    <xf numFmtId="0" fontId="128" fillId="61" borderId="30" xfId="0" applyFont="1" applyFill="1" applyBorder="1" applyAlignment="1">
      <alignment horizontal="center" vertical="center"/>
    </xf>
    <xf numFmtId="0" fontId="128" fillId="61" borderId="46" xfId="0" applyFont="1" applyFill="1" applyBorder="1" applyAlignment="1">
      <alignment horizontal="center" vertical="center"/>
    </xf>
    <xf numFmtId="0" fontId="128" fillId="61" borderId="26" xfId="0" applyFont="1" applyFill="1" applyBorder="1" applyAlignment="1">
      <alignment horizontal="center" vertical="center"/>
    </xf>
    <xf numFmtId="0" fontId="128" fillId="61" borderId="25" xfId="0" applyFont="1" applyFill="1" applyBorder="1" applyAlignment="1">
      <alignment horizontal="center" vertical="center"/>
    </xf>
    <xf numFmtId="0" fontId="128" fillId="61" borderId="43" xfId="0" applyFont="1" applyFill="1" applyBorder="1" applyAlignment="1">
      <alignment horizontal="center" vertical="center"/>
    </xf>
    <xf numFmtId="0" fontId="70" fillId="0" borderId="65" xfId="0" applyFont="1" applyFill="1" applyBorder="1" applyAlignment="1">
      <alignment horizontal="center" vertical="center" wrapText="1"/>
    </xf>
    <xf numFmtId="0" fontId="70" fillId="0" borderId="46" xfId="0" applyFont="1" applyFill="1" applyBorder="1" applyAlignment="1">
      <alignment horizontal="center" vertical="center" wrapText="1"/>
    </xf>
    <xf numFmtId="0" fontId="70" fillId="0" borderId="66" xfId="0" applyFont="1" applyFill="1" applyBorder="1" applyAlignment="1">
      <alignment horizontal="center" vertical="center" wrapText="1"/>
    </xf>
    <xf numFmtId="0" fontId="70" fillId="0" borderId="27" xfId="0" applyFont="1" applyFill="1" applyBorder="1" applyAlignment="1">
      <alignment horizontal="center" vertical="center" wrapText="1"/>
    </xf>
    <xf numFmtId="0" fontId="70" fillId="0" borderId="67" xfId="0" applyFont="1" applyFill="1" applyBorder="1" applyAlignment="1">
      <alignment horizontal="center" vertical="center" wrapText="1"/>
    </xf>
    <xf numFmtId="0" fontId="70" fillId="0" borderId="43" xfId="0" applyFont="1" applyFill="1" applyBorder="1" applyAlignment="1">
      <alignment horizontal="center" vertical="center" wrapText="1"/>
    </xf>
    <xf numFmtId="0" fontId="31" fillId="0" borderId="28" xfId="0" applyFont="1" applyFill="1" applyBorder="1" applyAlignment="1">
      <alignment horizontal="center" vertical="top" wrapText="1"/>
    </xf>
    <xf numFmtId="0" fontId="31" fillId="0" borderId="46" xfId="0" applyFont="1" applyFill="1" applyBorder="1" applyAlignment="1">
      <alignment horizontal="center" vertical="top" wrapText="1"/>
    </xf>
    <xf numFmtId="0" fontId="31" fillId="0" borderId="29" xfId="0" applyFont="1" applyFill="1" applyBorder="1" applyAlignment="1">
      <alignment horizontal="center" vertical="top" wrapText="1"/>
    </xf>
    <xf numFmtId="0" fontId="31" fillId="0" borderId="27" xfId="0" applyFont="1" applyFill="1" applyBorder="1" applyAlignment="1">
      <alignment horizontal="center" vertical="top" wrapText="1"/>
    </xf>
    <xf numFmtId="0" fontId="31" fillId="0" borderId="26" xfId="0" applyFont="1" applyFill="1" applyBorder="1" applyAlignment="1">
      <alignment horizontal="center" vertical="top" wrapText="1"/>
    </xf>
    <xf numFmtId="0" fontId="31" fillId="0" borderId="43" xfId="0" applyFont="1" applyFill="1" applyBorder="1" applyAlignment="1">
      <alignment horizontal="center" vertical="top" wrapText="1"/>
    </xf>
    <xf numFmtId="0" fontId="92" fillId="50" borderId="10" xfId="0" applyFont="1" applyFill="1" applyBorder="1" applyAlignment="1">
      <alignment horizontal="center" vertical="center" wrapText="1"/>
    </xf>
    <xf numFmtId="0" fontId="92" fillId="50" borderId="65" xfId="0" applyFont="1" applyFill="1" applyBorder="1" applyAlignment="1">
      <alignment horizontal="center" vertical="center" wrapText="1"/>
    </xf>
    <xf numFmtId="0" fontId="92" fillId="50" borderId="46" xfId="0" applyFont="1" applyFill="1" applyBorder="1" applyAlignment="1">
      <alignment horizontal="center" vertical="center" wrapText="1"/>
    </xf>
    <xf numFmtId="0" fontId="92" fillId="50" borderId="66" xfId="0" applyFont="1" applyFill="1" applyBorder="1" applyAlignment="1">
      <alignment horizontal="center" vertical="center" wrapText="1"/>
    </xf>
    <xf numFmtId="0" fontId="92" fillId="50" borderId="27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31" fillId="0" borderId="65" xfId="0" applyFont="1" applyFill="1" applyBorder="1" applyAlignment="1">
      <alignment horizontal="center" vertical="top" wrapText="1"/>
    </xf>
    <xf numFmtId="0" fontId="31" fillId="0" borderId="66" xfId="0" applyFont="1" applyFill="1" applyBorder="1" applyAlignment="1">
      <alignment horizontal="center" vertical="top" wrapText="1"/>
    </xf>
    <xf numFmtId="0" fontId="31" fillId="0" borderId="67" xfId="0" applyFont="1" applyFill="1" applyBorder="1" applyAlignment="1">
      <alignment horizontal="center" vertical="top" wrapText="1"/>
    </xf>
    <xf numFmtId="0" fontId="70" fillId="0" borderId="64" xfId="0" applyFont="1" applyFill="1" applyBorder="1" applyAlignment="1">
      <alignment horizontal="center" vertical="center" wrapText="1"/>
    </xf>
    <xf numFmtId="0" fontId="70" fillId="0" borderId="13" xfId="0" applyFont="1" applyFill="1" applyBorder="1" applyAlignment="1">
      <alignment horizontal="center" vertical="center" wrapText="1"/>
    </xf>
    <xf numFmtId="0" fontId="70" fillId="0" borderId="19" xfId="0" applyFont="1" applyFill="1" applyBorder="1" applyAlignment="1">
      <alignment horizontal="center" vertical="center" wrapText="1"/>
    </xf>
    <xf numFmtId="0" fontId="29" fillId="50" borderId="10" xfId="288" applyFont="1" applyFill="1" applyBorder="1" applyAlignment="1">
      <alignment horizontal="center" vertical="center"/>
    </xf>
    <xf numFmtId="0" fontId="31" fillId="0" borderId="65" xfId="0" applyFont="1" applyFill="1" applyBorder="1" applyAlignment="1">
      <alignment horizontal="center" vertical="center" wrapText="1"/>
    </xf>
    <xf numFmtId="0" fontId="31" fillId="0" borderId="30" xfId="0" applyFont="1" applyFill="1" applyBorder="1" applyAlignment="1">
      <alignment horizontal="center" vertical="center" wrapText="1"/>
    </xf>
    <xf numFmtId="0" fontId="31" fillId="0" borderId="46" xfId="0" applyFont="1" applyFill="1" applyBorder="1" applyAlignment="1">
      <alignment horizontal="center" vertical="center" wrapText="1"/>
    </xf>
    <xf numFmtId="0" fontId="31" fillId="0" borderId="66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27" xfId="0" applyFont="1" applyFill="1" applyBorder="1" applyAlignment="1">
      <alignment horizontal="center" vertical="center" wrapText="1"/>
    </xf>
    <xf numFmtId="0" fontId="31" fillId="0" borderId="67" xfId="0" applyFont="1" applyFill="1" applyBorder="1" applyAlignment="1">
      <alignment horizontal="center" vertical="center" wrapText="1"/>
    </xf>
    <xf numFmtId="0" fontId="31" fillId="0" borderId="25" xfId="0" applyFont="1" applyFill="1" applyBorder="1" applyAlignment="1">
      <alignment horizontal="center" vertical="center" wrapText="1"/>
    </xf>
    <xf numFmtId="0" fontId="31" fillId="0" borderId="43" xfId="0" applyFont="1" applyFill="1" applyBorder="1" applyAlignment="1">
      <alignment horizontal="center" vertical="center" wrapText="1"/>
    </xf>
    <xf numFmtId="0" fontId="30" fillId="0" borderId="28" xfId="288" applyFont="1" applyFill="1" applyBorder="1" applyAlignment="1">
      <alignment horizontal="center" vertical="center" wrapText="1"/>
    </xf>
    <xf numFmtId="0" fontId="30" fillId="0" borderId="46" xfId="288" applyFont="1" applyFill="1" applyBorder="1" applyAlignment="1">
      <alignment horizontal="center" vertical="center" wrapText="1"/>
    </xf>
    <xf numFmtId="0" fontId="30" fillId="0" borderId="26" xfId="288" applyFont="1" applyFill="1" applyBorder="1" applyAlignment="1">
      <alignment horizontal="center" vertical="center" wrapText="1"/>
    </xf>
    <xf numFmtId="0" fontId="30" fillId="0" borderId="43" xfId="288" applyFont="1" applyFill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3" fillId="0" borderId="64" xfId="0" applyFont="1" applyBorder="1" applyAlignment="1">
      <alignment horizontal="left" vertical="center"/>
    </xf>
    <xf numFmtId="0" fontId="33" fillId="0" borderId="13" xfId="0" applyFont="1" applyBorder="1" applyAlignment="1">
      <alignment horizontal="left" vertical="center"/>
    </xf>
    <xf numFmtId="0" fontId="33" fillId="0" borderId="19" xfId="0" applyFont="1" applyBorder="1" applyAlignment="1">
      <alignment horizontal="left" vertical="center"/>
    </xf>
    <xf numFmtId="0" fontId="29" fillId="54" borderId="69" xfId="0" applyFont="1" applyFill="1" applyBorder="1" applyAlignment="1">
      <alignment horizontal="center" vertical="center" wrapText="1"/>
    </xf>
    <xf numFmtId="0" fontId="29" fillId="54" borderId="70" xfId="0" applyFont="1" applyFill="1" applyBorder="1" applyAlignment="1">
      <alignment horizontal="center" vertical="center" wrapText="1"/>
    </xf>
    <xf numFmtId="0" fontId="29" fillId="54" borderId="71" xfId="0" applyFont="1" applyFill="1" applyBorder="1" applyAlignment="1">
      <alignment horizontal="center" vertical="center" wrapText="1"/>
    </xf>
    <xf numFmtId="0" fontId="61" fillId="0" borderId="28" xfId="0" applyFont="1" applyBorder="1" applyAlignment="1">
      <alignment horizontal="center" vertical="center" wrapText="1"/>
    </xf>
    <xf numFmtId="0" fontId="61" fillId="0" borderId="46" xfId="0" applyFont="1" applyBorder="1" applyAlignment="1">
      <alignment horizontal="center" vertical="center" wrapText="1"/>
    </xf>
    <xf numFmtId="0" fontId="61" fillId="0" borderId="29" xfId="0" applyFont="1" applyBorder="1" applyAlignment="1">
      <alignment horizontal="center" vertical="center" wrapText="1"/>
    </xf>
    <xf numFmtId="0" fontId="61" fillId="0" borderId="27" xfId="0" applyFont="1" applyBorder="1" applyAlignment="1">
      <alignment horizontal="center" vertical="center" wrapText="1"/>
    </xf>
    <xf numFmtId="0" fontId="29" fillId="0" borderId="17" xfId="288" applyFont="1" applyFill="1" applyBorder="1" applyAlignment="1">
      <alignment horizontal="center" vertical="center" wrapText="1"/>
    </xf>
    <xf numFmtId="0" fontId="29" fillId="0" borderId="15" xfId="288" applyFont="1" applyFill="1" applyBorder="1" applyAlignment="1">
      <alignment horizontal="center" vertical="center" wrapText="1"/>
    </xf>
    <xf numFmtId="0" fontId="30" fillId="0" borderId="29" xfId="288" applyFont="1" applyFill="1" applyBorder="1" applyAlignment="1">
      <alignment horizontal="center" vertical="center" wrapText="1"/>
    </xf>
    <xf numFmtId="0" fontId="30" fillId="0" borderId="27" xfId="288" applyFont="1" applyFill="1" applyBorder="1" applyAlignment="1">
      <alignment horizontal="center" vertical="center" wrapText="1"/>
    </xf>
    <xf numFmtId="0" fontId="29" fillId="50" borderId="28" xfId="0" applyFont="1" applyFill="1" applyBorder="1" applyAlignment="1">
      <alignment horizontal="center" vertical="center" wrapText="1"/>
    </xf>
    <xf numFmtId="0" fontId="29" fillId="50" borderId="46" xfId="0" applyFont="1" applyFill="1" applyBorder="1" applyAlignment="1">
      <alignment horizontal="center" vertical="center" wrapText="1"/>
    </xf>
    <xf numFmtId="0" fontId="29" fillId="50" borderId="29" xfId="0" applyFont="1" applyFill="1" applyBorder="1" applyAlignment="1">
      <alignment horizontal="center" vertical="center" wrapText="1"/>
    </xf>
    <xf numFmtId="0" fontId="29" fillId="50" borderId="27" xfId="0" applyFont="1" applyFill="1" applyBorder="1" applyAlignment="1">
      <alignment horizontal="center" vertical="center" wrapText="1"/>
    </xf>
    <xf numFmtId="0" fontId="70" fillId="62" borderId="29" xfId="318" applyFont="1" applyFill="1" applyBorder="1" applyAlignment="1" applyProtection="1">
      <alignment horizontal="left" vertical="center"/>
      <protection hidden="1"/>
    </xf>
    <xf numFmtId="0" fontId="70" fillId="62" borderId="0" xfId="318" applyFont="1" applyFill="1" applyBorder="1" applyAlignment="1" applyProtection="1">
      <alignment horizontal="left" vertical="center"/>
      <protection hidden="1"/>
    </xf>
    <xf numFmtId="0" fontId="70" fillId="62" borderId="27" xfId="318" applyFont="1" applyFill="1" applyBorder="1" applyAlignment="1" applyProtection="1">
      <alignment horizontal="left" vertical="center"/>
      <protection hidden="1"/>
    </xf>
    <xf numFmtId="2" fontId="33" fillId="0" borderId="23" xfId="0" applyNumberFormat="1" applyFont="1" applyBorder="1" applyAlignment="1">
      <alignment horizontal="center" vertical="center"/>
    </xf>
    <xf numFmtId="2" fontId="33" fillId="0" borderId="48" xfId="0" applyNumberFormat="1" applyFont="1" applyBorder="1" applyAlignment="1">
      <alignment horizontal="center" vertical="center"/>
    </xf>
    <xf numFmtId="2" fontId="33" fillId="0" borderId="23" xfId="0" applyNumberFormat="1" applyFont="1" applyBorder="1" applyAlignment="1">
      <alignment horizontal="center" vertical="center" wrapText="1"/>
    </xf>
    <xf numFmtId="2" fontId="33" fillId="0" borderId="48" xfId="0" applyNumberFormat="1" applyFont="1" applyBorder="1" applyAlignment="1">
      <alignment horizontal="center" vertical="center" wrapText="1"/>
    </xf>
    <xf numFmtId="2" fontId="33" fillId="0" borderId="24" xfId="0" applyNumberFormat="1" applyFont="1" applyBorder="1" applyAlignment="1">
      <alignment horizontal="center" vertical="center" wrapText="1"/>
    </xf>
    <xf numFmtId="2" fontId="33" fillId="0" borderId="47" xfId="0" applyNumberFormat="1" applyFont="1" applyBorder="1" applyAlignment="1">
      <alignment horizontal="center" vertical="center" wrapText="1"/>
    </xf>
    <xf numFmtId="0" fontId="29" fillId="54" borderId="28" xfId="0" applyFont="1" applyFill="1" applyBorder="1" applyAlignment="1">
      <alignment horizontal="center" vertical="center"/>
    </xf>
    <xf numFmtId="0" fontId="29" fillId="50" borderId="30" xfId="0" applyFont="1" applyFill="1" applyBorder="1" applyAlignment="1">
      <alignment horizontal="center" vertical="center"/>
    </xf>
    <xf numFmtId="0" fontId="29" fillId="55" borderId="21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 vertical="center"/>
    </xf>
    <xf numFmtId="0" fontId="30" fillId="0" borderId="15" xfId="288" applyFont="1" applyFill="1" applyBorder="1" applyAlignment="1">
      <alignment horizontal="center" vertical="center" wrapText="1"/>
    </xf>
    <xf numFmtId="0" fontId="92" fillId="50" borderId="64" xfId="0" applyFont="1" applyFill="1" applyBorder="1" applyAlignment="1">
      <alignment horizontal="center" vertical="center" wrapText="1"/>
    </xf>
    <xf numFmtId="0" fontId="92" fillId="50" borderId="13" xfId="0" applyFont="1" applyFill="1" applyBorder="1" applyAlignment="1">
      <alignment horizontal="center" vertical="center" wrapText="1"/>
    </xf>
    <xf numFmtId="0" fontId="92" fillId="50" borderId="19" xfId="0" applyFont="1" applyFill="1" applyBorder="1" applyAlignment="1">
      <alignment horizontal="center" vertical="center" wrapText="1"/>
    </xf>
    <xf numFmtId="1" fontId="30" fillId="0" borderId="10" xfId="0" applyNumberFormat="1" applyFont="1" applyFill="1" applyBorder="1" applyAlignment="1">
      <alignment horizontal="center" vertical="center" wrapText="1"/>
    </xf>
    <xf numFmtId="1" fontId="30" fillId="0" borderId="21" xfId="0" applyNumberFormat="1" applyFont="1" applyFill="1" applyBorder="1" applyAlignment="1">
      <alignment horizontal="center" vertical="center" wrapText="1"/>
    </xf>
    <xf numFmtId="0" fontId="70" fillId="0" borderId="15" xfId="0" applyFont="1" applyBorder="1" applyAlignment="1">
      <alignment horizontal="center" vertical="center" wrapText="1"/>
    </xf>
    <xf numFmtId="0" fontId="112" fillId="50" borderId="10" xfId="0" applyFont="1" applyFill="1" applyBorder="1" applyAlignment="1">
      <alignment horizontal="center" vertical="center" wrapText="1"/>
    </xf>
    <xf numFmtId="2" fontId="33" fillId="0" borderId="22" xfId="0" applyNumberFormat="1" applyFont="1" applyFill="1" applyBorder="1" applyAlignment="1">
      <alignment horizontal="center" vertical="center"/>
    </xf>
    <xf numFmtId="2" fontId="33" fillId="0" borderId="54" xfId="0" applyNumberFormat="1" applyFont="1" applyFill="1" applyBorder="1" applyAlignment="1">
      <alignment horizontal="center" vertical="center"/>
    </xf>
    <xf numFmtId="0" fontId="30" fillId="0" borderId="24" xfId="0" applyFont="1" applyBorder="1" applyAlignment="1">
      <alignment horizontal="center" vertical="center" wrapText="1"/>
    </xf>
    <xf numFmtId="0" fontId="30" fillId="0" borderId="47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" vertical="center" wrapText="1"/>
    </xf>
    <xf numFmtId="0" fontId="30" fillId="0" borderId="54" xfId="0" applyFont="1" applyBorder="1" applyAlignment="1">
      <alignment horizontal="center" vertical="center" wrapText="1"/>
    </xf>
    <xf numFmtId="0" fontId="29" fillId="49" borderId="10" xfId="0" applyFont="1" applyFill="1" applyBorder="1" applyAlignment="1">
      <alignment horizontal="center" vertical="center" wrapText="1"/>
    </xf>
    <xf numFmtId="0" fontId="29" fillId="54" borderId="17" xfId="0" applyFont="1" applyFill="1" applyBorder="1" applyAlignment="1">
      <alignment horizontal="center" vertical="center" wrapText="1"/>
    </xf>
    <xf numFmtId="0" fontId="29" fillId="54" borderId="15" xfId="0" applyFont="1" applyFill="1" applyBorder="1" applyAlignment="1">
      <alignment horizontal="center" vertical="center" wrapText="1"/>
    </xf>
    <xf numFmtId="0" fontId="86" fillId="54" borderId="29" xfId="0" applyFont="1" applyFill="1" applyBorder="1" applyAlignment="1">
      <alignment horizontal="center" vertical="center"/>
    </xf>
    <xf numFmtId="0" fontId="86" fillId="54" borderId="27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70" fillId="62" borderId="26" xfId="318" applyFont="1" applyFill="1" applyBorder="1" applyAlignment="1" applyProtection="1">
      <alignment horizontal="left" vertical="center"/>
      <protection hidden="1"/>
    </xf>
    <xf numFmtId="0" fontId="70" fillId="62" borderId="25" xfId="318" applyFont="1" applyFill="1" applyBorder="1" applyAlignment="1" applyProtection="1">
      <alignment horizontal="left" vertical="center"/>
      <protection hidden="1"/>
    </xf>
    <xf numFmtId="0" fontId="70" fillId="62" borderId="43" xfId="318" applyFont="1" applyFill="1" applyBorder="1" applyAlignment="1" applyProtection="1">
      <alignment horizontal="left" vertical="center"/>
      <protection hidden="1"/>
    </xf>
    <xf numFmtId="0" fontId="31" fillId="62" borderId="10" xfId="0" applyFont="1" applyFill="1" applyBorder="1" applyAlignment="1">
      <alignment horizontal="center" vertical="center" wrapText="1"/>
    </xf>
    <xf numFmtId="0" fontId="31" fillId="62" borderId="18" xfId="0" applyFont="1" applyFill="1" applyBorder="1" applyAlignment="1">
      <alignment horizontal="center" vertical="center" wrapText="1"/>
    </xf>
    <xf numFmtId="0" fontId="70" fillId="62" borderId="21" xfId="0" applyFont="1" applyFill="1" applyBorder="1" applyAlignment="1">
      <alignment horizontal="center" vertical="center" wrapText="1"/>
    </xf>
    <xf numFmtId="0" fontId="70" fillId="62" borderId="13" xfId="0" applyFont="1" applyFill="1" applyBorder="1" applyAlignment="1">
      <alignment horizontal="center" vertical="center" wrapText="1"/>
    </xf>
    <xf numFmtId="0" fontId="70" fillId="62" borderId="19" xfId="0" applyFont="1" applyFill="1" applyBorder="1" applyAlignment="1">
      <alignment horizontal="center" vertical="center" wrapText="1"/>
    </xf>
    <xf numFmtId="0" fontId="92" fillId="62" borderId="72" xfId="0" applyFont="1" applyFill="1" applyBorder="1" applyAlignment="1">
      <alignment horizontal="center" vertical="center" wrapText="1"/>
    </xf>
    <xf numFmtId="0" fontId="92" fillId="62" borderId="37" xfId="0" applyFont="1" applyFill="1" applyBorder="1" applyAlignment="1">
      <alignment horizontal="center" vertical="center" wrapText="1"/>
    </xf>
    <xf numFmtId="0" fontId="92" fillId="62" borderId="73" xfId="0" applyFont="1" applyFill="1" applyBorder="1" applyAlignment="1">
      <alignment horizontal="center" vertical="center" wrapText="1"/>
    </xf>
    <xf numFmtId="0" fontId="31" fillId="62" borderId="28" xfId="0" applyFont="1" applyFill="1" applyBorder="1" applyAlignment="1">
      <alignment horizontal="left" vertical="top" wrapText="1"/>
    </xf>
    <xf numFmtId="0" fontId="31" fillId="62" borderId="74" xfId="0" applyFont="1" applyFill="1" applyBorder="1" applyAlignment="1">
      <alignment horizontal="left" vertical="top" wrapText="1"/>
    </xf>
    <xf numFmtId="0" fontId="31" fillId="62" borderId="29" xfId="0" applyFont="1" applyFill="1" applyBorder="1" applyAlignment="1">
      <alignment horizontal="left" vertical="top" wrapText="1"/>
    </xf>
    <xf numFmtId="0" fontId="31" fillId="62" borderId="75" xfId="0" applyFont="1" applyFill="1" applyBorder="1" applyAlignment="1">
      <alignment horizontal="left" vertical="top" wrapText="1"/>
    </xf>
    <xf numFmtId="0" fontId="31" fillId="62" borderId="33" xfId="0" applyFont="1" applyFill="1" applyBorder="1" applyAlignment="1">
      <alignment horizontal="left" vertical="top" wrapText="1"/>
    </xf>
    <xf numFmtId="0" fontId="31" fillId="62" borderId="76" xfId="0" applyFont="1" applyFill="1" applyBorder="1" applyAlignment="1">
      <alignment horizontal="left" vertical="top" wrapText="1"/>
    </xf>
    <xf numFmtId="0" fontId="31" fillId="62" borderId="77" xfId="0" applyFont="1" applyFill="1" applyBorder="1" applyAlignment="1">
      <alignment horizontal="center" vertical="top" wrapText="1"/>
    </xf>
    <xf numFmtId="0" fontId="31" fillId="62" borderId="78" xfId="0" applyFont="1" applyFill="1" applyBorder="1" applyAlignment="1">
      <alignment horizontal="center" vertical="top" wrapText="1"/>
    </xf>
    <xf numFmtId="0" fontId="31" fillId="62" borderId="79" xfId="0" applyFont="1" applyFill="1" applyBorder="1" applyAlignment="1">
      <alignment horizontal="center" vertical="top" wrapText="1"/>
    </xf>
    <xf numFmtId="0" fontId="33" fillId="0" borderId="68" xfId="0" applyFont="1" applyBorder="1" applyAlignment="1">
      <alignment horizontal="left" vertical="center"/>
    </xf>
    <xf numFmtId="0" fontId="33" fillId="0" borderId="34" xfId="0" applyFont="1" applyBorder="1" applyAlignment="1">
      <alignment horizontal="left" vertical="center"/>
    </xf>
    <xf numFmtId="0" fontId="29" fillId="0" borderId="17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3" fontId="33" fillId="0" borderId="17" xfId="0" applyNumberFormat="1" applyFont="1" applyFill="1" applyBorder="1" applyAlignment="1">
      <alignment horizontal="center" vertical="center"/>
    </xf>
    <xf numFmtId="3" fontId="33" fillId="0" borderId="18" xfId="0" applyNumberFormat="1" applyFont="1" applyFill="1" applyBorder="1" applyAlignment="1">
      <alignment horizontal="center" vertical="center"/>
    </xf>
    <xf numFmtId="0" fontId="30" fillId="0" borderId="29" xfId="0" applyFont="1" applyBorder="1" applyAlignment="1">
      <alignment horizontal="center" vertical="center" wrapText="1"/>
    </xf>
    <xf numFmtId="0" fontId="30" fillId="0" borderId="27" xfId="0" applyFont="1" applyBorder="1" applyAlignment="1">
      <alignment horizontal="center" vertical="center" wrapText="1"/>
    </xf>
    <xf numFmtId="0" fontId="30" fillId="0" borderId="26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/>
    </xf>
    <xf numFmtId="0" fontId="30" fillId="0" borderId="28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0" borderId="26" xfId="0" applyFont="1" applyBorder="1" applyAlignment="1">
      <alignment horizontal="center" vertical="center"/>
    </xf>
    <xf numFmtId="0" fontId="30" fillId="0" borderId="43" xfId="0" applyFont="1" applyBorder="1" applyAlignment="1">
      <alignment horizontal="center" vertical="center"/>
    </xf>
    <xf numFmtId="0" fontId="61" fillId="0" borderId="26" xfId="0" applyFont="1" applyBorder="1" applyAlignment="1">
      <alignment horizontal="center" vertical="center" wrapText="1"/>
    </xf>
    <xf numFmtId="0" fontId="61" fillId="0" borderId="43" xfId="0" applyFont="1" applyBorder="1" applyAlignment="1">
      <alignment horizontal="center" vertical="center" wrapText="1"/>
    </xf>
    <xf numFmtId="0" fontId="29" fillId="54" borderId="10" xfId="0" applyFont="1" applyFill="1" applyBorder="1" applyAlignment="1">
      <alignment horizontal="center" vertical="center"/>
    </xf>
    <xf numFmtId="2" fontId="32" fillId="0" borderId="10" xfId="0" applyNumberFormat="1" applyFont="1" applyBorder="1" applyAlignment="1">
      <alignment horizontal="center" vertical="center" wrapText="1"/>
    </xf>
    <xf numFmtId="1" fontId="33" fillId="0" borderId="28" xfId="0" applyNumberFormat="1" applyFont="1" applyBorder="1" applyAlignment="1">
      <alignment horizontal="center" vertical="center" wrapText="1"/>
    </xf>
    <xf numFmtId="1" fontId="33" fillId="0" borderId="46" xfId="0" applyNumberFormat="1" applyFont="1" applyBorder="1" applyAlignment="1">
      <alignment horizontal="center" vertical="center" wrapText="1"/>
    </xf>
    <xf numFmtId="1" fontId="33" fillId="0" borderId="29" xfId="0" applyNumberFormat="1" applyFont="1" applyBorder="1" applyAlignment="1">
      <alignment horizontal="center" vertical="center" wrapText="1"/>
    </xf>
    <xf numFmtId="1" fontId="33" fillId="0" borderId="27" xfId="0" applyNumberFormat="1" applyFont="1" applyBorder="1" applyAlignment="1">
      <alignment horizontal="center" vertical="center" wrapText="1"/>
    </xf>
    <xf numFmtId="1" fontId="33" fillId="0" borderId="26" xfId="0" applyNumberFormat="1" applyFont="1" applyBorder="1" applyAlignment="1">
      <alignment horizontal="center" vertical="center" wrapText="1"/>
    </xf>
    <xf numFmtId="1" fontId="33" fillId="0" borderId="43" xfId="0" applyNumberFormat="1" applyFont="1" applyBorder="1" applyAlignment="1">
      <alignment horizontal="center" vertical="center" wrapText="1"/>
    </xf>
    <xf numFmtId="1" fontId="32" fillId="0" borderId="10" xfId="0" applyNumberFormat="1" applyFont="1" applyBorder="1" applyAlignment="1">
      <alignment horizontal="center" vertical="center" wrapText="1"/>
    </xf>
    <xf numFmtId="2" fontId="30" fillId="0" borderId="10" xfId="0" applyNumberFormat="1" applyFont="1" applyBorder="1" applyAlignment="1">
      <alignment horizontal="center" vertical="center" wrapText="1"/>
    </xf>
    <xf numFmtId="0" fontId="127" fillId="58" borderId="0" xfId="288" applyFont="1" applyFill="1" applyAlignment="1">
      <alignment horizontal="center" vertical="center" wrapText="1"/>
    </xf>
    <xf numFmtId="0" fontId="127" fillId="58" borderId="21" xfId="288" applyFont="1" applyFill="1" applyBorder="1" applyAlignment="1">
      <alignment horizontal="center" vertical="center" wrapText="1"/>
    </xf>
    <xf numFmtId="0" fontId="127" fillId="58" borderId="13" xfId="288" applyFont="1" applyFill="1" applyBorder="1" applyAlignment="1">
      <alignment horizontal="center" vertical="center" wrapText="1"/>
    </xf>
    <xf numFmtId="0" fontId="127" fillId="58" borderId="19" xfId="288" applyFont="1" applyFill="1" applyBorder="1" applyAlignment="1">
      <alignment horizontal="center" vertical="center" wrapText="1"/>
    </xf>
    <xf numFmtId="0" fontId="123" fillId="58" borderId="21" xfId="0" applyFont="1" applyFill="1" applyBorder="1" applyAlignment="1">
      <alignment horizontal="center" vertical="center" wrapText="1"/>
    </xf>
    <xf numFmtId="0" fontId="123" fillId="58" borderId="19" xfId="0" applyFont="1" applyFill="1" applyBorder="1" applyAlignment="1">
      <alignment horizontal="center" vertical="center" wrapText="1"/>
    </xf>
    <xf numFmtId="0" fontId="92" fillId="50" borderId="30" xfId="0" applyFont="1" applyFill="1" applyBorder="1" applyAlignment="1">
      <alignment horizontal="center" vertical="center" wrapText="1"/>
    </xf>
    <xf numFmtId="0" fontId="92" fillId="50" borderId="67" xfId="0" applyFont="1" applyFill="1" applyBorder="1" applyAlignment="1">
      <alignment horizontal="center" vertical="center" wrapText="1"/>
    </xf>
    <xf numFmtId="0" fontId="92" fillId="50" borderId="25" xfId="0" applyFont="1" applyFill="1" applyBorder="1" applyAlignment="1">
      <alignment horizontal="center" vertical="center" wrapText="1"/>
    </xf>
    <xf numFmtId="0" fontId="92" fillId="50" borderId="43" xfId="0" applyFont="1" applyFill="1" applyBorder="1" applyAlignment="1">
      <alignment horizontal="center" vertical="center" wrapText="1"/>
    </xf>
    <xf numFmtId="0" fontId="29" fillId="0" borderId="18" xfId="288" applyFont="1" applyFill="1" applyBorder="1" applyAlignment="1">
      <alignment horizontal="center" vertical="center" wrapText="1"/>
    </xf>
    <xf numFmtId="0" fontId="29" fillId="54" borderId="18" xfId="0" applyFont="1" applyFill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1" fontId="33" fillId="0" borderId="24" xfId="0" applyNumberFormat="1" applyFont="1" applyBorder="1" applyAlignment="1">
      <alignment horizontal="center" vertical="center" wrapText="1"/>
    </xf>
    <xf numFmtId="1" fontId="33" fillId="0" borderId="47" xfId="0" applyNumberFormat="1" applyFont="1" applyBorder="1" applyAlignment="1">
      <alignment horizontal="center" vertical="center" wrapText="1"/>
    </xf>
    <xf numFmtId="1" fontId="33" fillId="0" borderId="22" xfId="0" applyNumberFormat="1" applyFont="1" applyFill="1" applyBorder="1" applyAlignment="1">
      <alignment horizontal="center" vertical="center"/>
    </xf>
    <xf numFmtId="1" fontId="33" fillId="0" borderId="54" xfId="0" applyNumberFormat="1" applyFont="1" applyFill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/>
    </xf>
    <xf numFmtId="1" fontId="33" fillId="0" borderId="48" xfId="0" applyNumberFormat="1" applyFont="1" applyBorder="1" applyAlignment="1">
      <alignment horizontal="center" vertical="center"/>
    </xf>
    <xf numFmtId="1" fontId="33" fillId="0" borderId="23" xfId="0" applyNumberFormat="1" applyFont="1" applyBorder="1" applyAlignment="1">
      <alignment horizontal="center" vertical="center" wrapText="1"/>
    </xf>
    <xf numFmtId="1" fontId="33" fillId="0" borderId="48" xfId="0" applyNumberFormat="1" applyFont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/>
    </xf>
    <xf numFmtId="0" fontId="29" fillId="0" borderId="15" xfId="0" applyFont="1" applyFill="1" applyBorder="1" applyAlignment="1">
      <alignment horizontal="center" vertical="center"/>
    </xf>
    <xf numFmtId="0" fontId="29" fillId="0" borderId="18" xfId="0" applyFont="1" applyFill="1" applyBorder="1" applyAlignment="1">
      <alignment horizontal="center" vertical="center"/>
    </xf>
    <xf numFmtId="0" fontId="35" fillId="0" borderId="25" xfId="340" applyFont="1" applyBorder="1" applyAlignment="1" applyProtection="1">
      <alignment horizontal="center"/>
      <protection hidden="1"/>
    </xf>
    <xf numFmtId="0" fontId="30" fillId="0" borderId="10" xfId="0" applyFont="1" applyFill="1" applyBorder="1" applyAlignment="1">
      <alignment horizontal="center" vertical="center" wrapText="1"/>
    </xf>
    <xf numFmtId="0" fontId="29" fillId="49" borderId="19" xfId="0" applyFont="1" applyFill="1" applyBorder="1" applyAlignment="1">
      <alignment horizontal="center" vertical="center"/>
    </xf>
    <xf numFmtId="0" fontId="29" fillId="50" borderId="17" xfId="0" applyFont="1" applyFill="1" applyBorder="1" applyAlignment="1">
      <alignment horizontal="center" vertical="center"/>
    </xf>
    <xf numFmtId="0" fontId="29" fillId="50" borderId="15" xfId="0" applyFont="1" applyFill="1" applyBorder="1" applyAlignment="1">
      <alignment horizontal="center" vertical="center"/>
    </xf>
    <xf numFmtId="0" fontId="29" fillId="50" borderId="18" xfId="0" applyFont="1" applyFill="1" applyBorder="1" applyAlignment="1">
      <alignment horizontal="center" vertical="center"/>
    </xf>
    <xf numFmtId="3" fontId="33" fillId="0" borderId="10" xfId="0" applyNumberFormat="1" applyFont="1" applyFill="1" applyBorder="1" applyAlignment="1">
      <alignment horizontal="center" vertical="center"/>
    </xf>
    <xf numFmtId="1" fontId="33" fillId="0" borderId="10" xfId="0" applyNumberFormat="1" applyFont="1" applyBorder="1" applyAlignment="1">
      <alignment horizontal="center" vertical="center" wrapText="1"/>
    </xf>
    <xf numFmtId="0" fontId="86" fillId="54" borderId="10" xfId="0" applyFont="1" applyFill="1" applyBorder="1" applyAlignment="1">
      <alignment horizontal="center" vertical="center"/>
    </xf>
    <xf numFmtId="0" fontId="30" fillId="0" borderId="21" xfId="0" applyFont="1" applyFill="1" applyBorder="1" applyAlignment="1">
      <alignment horizontal="center" vertical="center" wrapText="1"/>
    </xf>
    <xf numFmtId="166" fontId="30" fillId="0" borderId="17" xfId="0" applyNumberFormat="1" applyFont="1" applyBorder="1" applyAlignment="1">
      <alignment horizontal="center" vertical="center" wrapText="1"/>
    </xf>
    <xf numFmtId="166" fontId="30" fillId="0" borderId="18" xfId="0" applyNumberFormat="1" applyFont="1" applyBorder="1" applyAlignment="1">
      <alignment horizontal="center" vertical="center" wrapText="1"/>
    </xf>
    <xf numFmtId="0" fontId="29" fillId="54" borderId="46" xfId="0" applyFont="1" applyFill="1" applyBorder="1" applyAlignment="1">
      <alignment horizontal="center" vertical="center"/>
    </xf>
    <xf numFmtId="0" fontId="29" fillId="54" borderId="26" xfId="0" applyFont="1" applyFill="1" applyBorder="1" applyAlignment="1">
      <alignment horizontal="center" vertical="center"/>
    </xf>
    <xf numFmtId="0" fontId="29" fillId="54" borderId="43" xfId="0" applyFont="1" applyFill="1" applyBorder="1" applyAlignment="1">
      <alignment horizontal="center" vertical="center"/>
    </xf>
    <xf numFmtId="0" fontId="29" fillId="63" borderId="10" xfId="0" applyFont="1" applyFill="1" applyBorder="1" applyAlignment="1">
      <alignment horizontal="center" vertical="center" wrapText="1"/>
    </xf>
    <xf numFmtId="0" fontId="29" fillId="63" borderId="21" xfId="0" applyFont="1" applyFill="1" applyBorder="1" applyAlignment="1">
      <alignment horizontal="center" vertical="center" wrapText="1"/>
    </xf>
    <xf numFmtId="0" fontId="29" fillId="63" borderId="13" xfId="0" applyFont="1" applyFill="1" applyBorder="1" applyAlignment="1">
      <alignment horizontal="center" vertical="center" wrapText="1"/>
    </xf>
    <xf numFmtId="0" fontId="29" fillId="63" borderId="19" xfId="0" applyFont="1" applyFill="1" applyBorder="1" applyAlignment="1">
      <alignment horizontal="center" vertical="center" wrapText="1"/>
    </xf>
    <xf numFmtId="0" fontId="29" fillId="63" borderId="17" xfId="0" applyFont="1" applyFill="1" applyBorder="1" applyAlignment="1" applyProtection="1">
      <alignment horizontal="center" vertical="center"/>
      <protection hidden="1"/>
    </xf>
    <xf numFmtId="0" fontId="29" fillId="63" borderId="10" xfId="0" applyFont="1" applyFill="1" applyBorder="1" applyAlignment="1" applyProtection="1">
      <alignment horizontal="center" vertical="center" wrapText="1"/>
      <protection hidden="1"/>
    </xf>
    <xf numFmtId="0" fontId="65" fillId="63" borderId="17" xfId="0" applyFont="1" applyFill="1" applyBorder="1" applyAlignment="1" applyProtection="1">
      <alignment horizontal="center" vertical="center" wrapText="1"/>
      <protection hidden="1"/>
    </xf>
    <xf numFmtId="0" fontId="29" fillId="63" borderId="17" xfId="0" applyFont="1" applyFill="1" applyBorder="1" applyAlignment="1" applyProtection="1">
      <alignment horizontal="center" vertical="center" wrapText="1"/>
      <protection hidden="1"/>
    </xf>
    <xf numFmtId="0" fontId="29" fillId="63" borderId="28" xfId="0" applyFont="1" applyFill="1" applyBorder="1" applyAlignment="1" applyProtection="1">
      <alignment horizontal="center" vertical="center" wrapText="1"/>
      <protection hidden="1"/>
    </xf>
    <xf numFmtId="0" fontId="29" fillId="63" borderId="46" xfId="0" applyFont="1" applyFill="1" applyBorder="1" applyAlignment="1" applyProtection="1">
      <alignment horizontal="center" vertical="center" wrapText="1"/>
      <protection hidden="1"/>
    </xf>
    <xf numFmtId="0" fontId="65" fillId="63" borderId="21" xfId="0" applyFont="1" applyFill="1" applyBorder="1" applyAlignment="1">
      <alignment horizontal="center" vertical="center" wrapText="1"/>
    </xf>
    <xf numFmtId="0" fontId="65" fillId="63" borderId="19" xfId="0" applyFont="1" applyFill="1" applyBorder="1" applyAlignment="1">
      <alignment horizontal="center" vertical="center" wrapText="1"/>
    </xf>
    <xf numFmtId="0" fontId="29" fillId="63" borderId="18" xfId="0" applyFont="1" applyFill="1" applyBorder="1" applyAlignment="1" applyProtection="1">
      <alignment horizontal="center" vertical="center"/>
      <protection hidden="1"/>
    </xf>
    <xf numFmtId="0" fontId="65" fillId="63" borderId="18" xfId="0" applyFont="1" applyFill="1" applyBorder="1" applyAlignment="1" applyProtection="1">
      <alignment horizontal="center" vertical="center" wrapText="1"/>
      <protection hidden="1"/>
    </xf>
    <xf numFmtId="0" fontId="29" fillId="63" borderId="18" xfId="0" applyFont="1" applyFill="1" applyBorder="1" applyAlignment="1" applyProtection="1">
      <alignment horizontal="center" vertical="center" wrapText="1"/>
      <protection hidden="1"/>
    </xf>
    <xf numFmtId="0" fontId="29" fillId="63" borderId="10" xfId="0" applyFont="1" applyFill="1" applyBorder="1" applyAlignment="1" applyProtection="1">
      <alignment horizontal="center" vertical="center" wrapText="1"/>
      <protection hidden="1"/>
    </xf>
    <xf numFmtId="3" fontId="29" fillId="63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63" borderId="21" xfId="0" applyFont="1" applyFill="1" applyBorder="1" applyAlignment="1" applyProtection="1">
      <alignment horizontal="center" vertical="center" wrapText="1"/>
      <protection hidden="1"/>
    </xf>
    <xf numFmtId="0" fontId="29" fillId="63" borderId="19" xfId="0" applyFont="1" applyFill="1" applyBorder="1" applyAlignment="1" applyProtection="1">
      <alignment horizontal="center" vertical="center" wrapText="1"/>
      <protection hidden="1"/>
    </xf>
    <xf numFmtId="0" fontId="65" fillId="63" borderId="10" xfId="0" applyFont="1" applyFill="1" applyBorder="1" applyAlignment="1" applyProtection="1">
      <alignment horizontal="center" vertical="center" wrapText="1"/>
      <protection hidden="1"/>
    </xf>
    <xf numFmtId="0" fontId="29" fillId="63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63" borderId="21" xfId="0" applyFont="1" applyFill="1" applyBorder="1" applyAlignment="1" applyProtection="1">
      <alignment vertical="center" wrapText="1"/>
      <protection hidden="1"/>
    </xf>
    <xf numFmtId="0" fontId="29" fillId="63" borderId="17" xfId="318" applyFont="1" applyFill="1" applyBorder="1" applyAlignment="1" applyProtection="1">
      <alignment horizontal="center" vertical="center" wrapText="1"/>
      <protection hidden="1"/>
    </xf>
    <xf numFmtId="0" fontId="29" fillId="63" borderId="28" xfId="318" applyFont="1" applyFill="1" applyBorder="1" applyAlignment="1" applyProtection="1">
      <alignment horizontal="center" vertical="center" wrapText="1"/>
      <protection hidden="1"/>
    </xf>
    <xf numFmtId="0" fontId="29" fillId="63" borderId="30" xfId="318" applyFont="1" applyFill="1" applyBorder="1" applyAlignment="1" applyProtection="1">
      <alignment horizontal="center" vertical="center" wrapText="1"/>
      <protection hidden="1"/>
    </xf>
    <xf numFmtId="0" fontId="29" fillId="63" borderId="46" xfId="318" applyFont="1" applyFill="1" applyBorder="1" applyAlignment="1" applyProtection="1">
      <alignment horizontal="center" vertical="center" wrapText="1"/>
      <protection hidden="1"/>
    </xf>
    <xf numFmtId="3" fontId="29" fillId="63" borderId="17" xfId="318" applyNumberFormat="1" applyFont="1" applyFill="1" applyBorder="1" applyAlignment="1" applyProtection="1">
      <alignment horizontal="center" vertical="center" wrapText="1"/>
      <protection hidden="1"/>
    </xf>
    <xf numFmtId="0" fontId="79" fillId="63" borderId="10" xfId="314" applyFont="1" applyFill="1" applyBorder="1" applyAlignment="1">
      <alignment horizontal="center" vertical="center" wrapText="1"/>
    </xf>
    <xf numFmtId="0" fontId="29" fillId="63" borderId="18" xfId="318" applyFont="1" applyFill="1" applyBorder="1" applyAlignment="1" applyProtection="1">
      <alignment horizontal="center" vertical="center" wrapText="1"/>
      <protection hidden="1"/>
    </xf>
    <xf numFmtId="0" fontId="29" fillId="63" borderId="26" xfId="318" applyFont="1" applyFill="1" applyBorder="1" applyAlignment="1" applyProtection="1">
      <alignment horizontal="center" vertical="center" wrapText="1"/>
      <protection hidden="1"/>
    </xf>
    <xf numFmtId="0" fontId="29" fillId="63" borderId="25" xfId="318" applyFont="1" applyFill="1" applyBorder="1" applyAlignment="1" applyProtection="1">
      <alignment horizontal="center" vertical="center" wrapText="1"/>
      <protection hidden="1"/>
    </xf>
    <xf numFmtId="0" fontId="29" fillId="63" borderId="43" xfId="318" applyFont="1" applyFill="1" applyBorder="1" applyAlignment="1" applyProtection="1">
      <alignment horizontal="center" vertical="center" wrapText="1"/>
      <protection hidden="1"/>
    </xf>
    <xf numFmtId="3" fontId="29" fillId="63" borderId="18" xfId="318" applyNumberFormat="1" applyFont="1" applyFill="1" applyBorder="1" applyAlignment="1" applyProtection="1">
      <alignment horizontal="center" vertical="center" wrapText="1"/>
      <protection hidden="1"/>
    </xf>
    <xf numFmtId="3" fontId="29" fillId="63" borderId="10" xfId="0" applyNumberFormat="1" applyFont="1" applyFill="1" applyBorder="1" applyAlignment="1" applyProtection="1">
      <alignment horizontal="center" vertical="center" wrapText="1"/>
      <protection hidden="1"/>
    </xf>
    <xf numFmtId="0" fontId="29" fillId="63" borderId="17" xfId="0" applyFont="1" applyFill="1" applyBorder="1" applyAlignment="1">
      <alignment horizontal="center" vertical="center" wrapText="1"/>
    </xf>
    <xf numFmtId="0" fontId="29" fillId="63" borderId="10" xfId="0" applyFont="1" applyFill="1" applyBorder="1" applyAlignment="1">
      <alignment horizontal="center" vertical="center"/>
    </xf>
    <xf numFmtId="0" fontId="29" fillId="63" borderId="18" xfId="0" applyFont="1" applyFill="1" applyBorder="1" applyAlignment="1">
      <alignment horizontal="center" vertical="center" wrapText="1"/>
    </xf>
    <xf numFmtId="0" fontId="29" fillId="63" borderId="10" xfId="0" applyFont="1" applyFill="1" applyBorder="1" applyAlignment="1">
      <alignment horizontal="center" vertical="center"/>
    </xf>
    <xf numFmtId="0" fontId="29" fillId="63" borderId="21" xfId="0" applyFont="1" applyFill="1" applyBorder="1" applyAlignment="1">
      <alignment horizontal="center" vertical="center"/>
    </xf>
    <xf numFmtId="0" fontId="29" fillId="63" borderId="13" xfId="0" applyFont="1" applyFill="1" applyBorder="1" applyAlignment="1">
      <alignment horizontal="center" vertical="center"/>
    </xf>
    <xf numFmtId="0" fontId="29" fillId="63" borderId="21" xfId="0" applyFont="1" applyFill="1" applyBorder="1" applyAlignment="1">
      <alignment horizontal="center" vertical="center"/>
    </xf>
    <xf numFmtId="0" fontId="65" fillId="63" borderId="80" xfId="0" applyFont="1" applyFill="1" applyBorder="1" applyAlignment="1">
      <alignment horizontal="center" vertical="center" wrapText="1"/>
    </xf>
    <xf numFmtId="0" fontId="65" fillId="63" borderId="10" xfId="0" applyFont="1" applyFill="1" applyBorder="1" applyAlignment="1">
      <alignment horizontal="center" vertical="center" wrapText="1"/>
    </xf>
    <xf numFmtId="166" fontId="30" fillId="63" borderId="14" xfId="0" applyNumberFormat="1" applyFont="1" applyFill="1" applyBorder="1" applyAlignment="1" applyProtection="1">
      <alignment horizontal="center" vertical="center"/>
      <protection hidden="1"/>
    </xf>
    <xf numFmtId="0" fontId="108" fillId="63" borderId="14" xfId="0" applyFont="1" applyFill="1" applyBorder="1" applyAlignment="1" applyProtection="1">
      <alignment horizontal="center" vertical="center"/>
      <protection hidden="1"/>
    </xf>
    <xf numFmtId="0" fontId="109" fillId="63" borderId="14" xfId="0" applyFont="1" applyFill="1" applyBorder="1" applyAlignment="1" applyProtection="1">
      <alignment horizontal="center" vertical="center"/>
      <protection hidden="1"/>
    </xf>
    <xf numFmtId="2" fontId="108" fillId="63" borderId="14" xfId="0" applyNumberFormat="1" applyFont="1" applyFill="1" applyBorder="1" applyAlignment="1" applyProtection="1">
      <alignment horizontal="center" vertical="center"/>
      <protection hidden="1"/>
    </xf>
    <xf numFmtId="1" fontId="108" fillId="63" borderId="14" xfId="0" applyNumberFormat="1" applyFont="1" applyFill="1" applyBorder="1" applyAlignment="1" applyProtection="1">
      <alignment horizontal="center" vertical="center"/>
      <protection hidden="1"/>
    </xf>
    <xf numFmtId="1" fontId="30" fillId="63" borderId="14" xfId="0" applyNumberFormat="1" applyFont="1" applyFill="1" applyBorder="1" applyAlignment="1" applyProtection="1">
      <alignment horizontal="center" vertical="center" wrapText="1"/>
      <protection hidden="1"/>
    </xf>
    <xf numFmtId="1" fontId="30" fillId="63" borderId="15" xfId="0" applyNumberFormat="1" applyFont="1" applyFill="1" applyBorder="1" applyAlignment="1" applyProtection="1">
      <alignment horizontal="center" vertical="center" wrapText="1"/>
      <protection hidden="1"/>
    </xf>
    <xf numFmtId="2" fontId="30" fillId="63" borderId="14" xfId="0" applyNumberFormat="1" applyFont="1" applyFill="1" applyBorder="1" applyAlignment="1" applyProtection="1">
      <alignment horizontal="center" vertical="center" wrapText="1"/>
      <protection hidden="1"/>
    </xf>
    <xf numFmtId="3" fontId="108" fillId="63" borderId="14" xfId="0" applyNumberFormat="1" applyFont="1" applyFill="1" applyBorder="1" applyAlignment="1" applyProtection="1">
      <alignment horizontal="center" vertical="center" wrapText="1"/>
      <protection hidden="1"/>
    </xf>
    <xf numFmtId="1" fontId="33" fillId="63" borderId="15" xfId="0" applyNumberFormat="1" applyFont="1" applyFill="1" applyBorder="1" applyAlignment="1" applyProtection="1">
      <alignment horizontal="center" vertical="center" wrapText="1"/>
      <protection hidden="1"/>
    </xf>
    <xf numFmtId="0" fontId="122" fillId="64" borderId="0" xfId="0" applyFont="1" applyFill="1" applyBorder="1" applyAlignment="1">
      <alignment vertical="center"/>
    </xf>
  </cellXfs>
  <cellStyles count="395">
    <cellStyle name=" 1" xfId="1"/>
    <cellStyle name="_~1613671" xfId="2"/>
    <cellStyle name="_~1613671 2" xfId="3"/>
    <cellStyle name="_~1613671 3" xfId="4"/>
    <cellStyle name="_~1613671 4" xfId="5"/>
    <cellStyle name="_~7644457" xfId="6"/>
    <cellStyle name="_~7644457 2" xfId="7"/>
    <cellStyle name="_~7644457 3" xfId="8"/>
    <cellStyle name="_~7644457 4" xfId="9"/>
    <cellStyle name="_price_der_nov_раб" xfId="10"/>
    <cellStyle name="_price_der_nov_раб_~2260219" xfId="11"/>
    <cellStyle name="_price_der_nov_раб_~2260219 2" xfId="12"/>
    <cellStyle name="_price_der_nov_раб_~2260219_~2131575" xfId="13"/>
    <cellStyle name="_price_der_nov_раб_~2260219_Decra" xfId="14"/>
    <cellStyle name="_price_der_nov_раб_~2260219_Vilpe" xfId="15"/>
    <cellStyle name="_price_der_nov_раб_~2260219_Дилерский прайс-лист 03.03.14 Единый+Q35" xfId="16"/>
    <cellStyle name="_price_der_nov_раб_~2260219_Макет временных" xfId="17"/>
    <cellStyle name="_price_der_nov_раб_~2260219_Прайс полный ассортимент Центр от 09.07" xfId="18"/>
    <cellStyle name="_price_der_nov_раб_~2260219_Розничный прайс-лист 03.03.14" xfId="19"/>
    <cellStyle name="_price_der_nov_раб_~2260219_Розничный прайс-лист 07.04.14" xfId="20"/>
    <cellStyle name="_price_der_nov_раб_~2260219_Цокольные панели Ванштайн" xfId="21"/>
    <cellStyle name="_price_der_nov_раб_~2260219_Цокольные панели Ванштайн 2" xfId="22"/>
    <cellStyle name="_price_der_nov_раб_~6447645" xfId="23"/>
    <cellStyle name="_price_der_nov_раб_GL розничный прайс Краснодар - 03.09.12" xfId="24"/>
    <cellStyle name="_price_der_nov_раб_дилерский прайс - лист 17.02.12 ПИТЕР" xfId="25"/>
    <cellStyle name="_price_der_nov_раб_дилерский прайс - лист 18.04.12" xfId="26"/>
    <cellStyle name="_price_der_nov_раб_Прайс для Краснодара 2" xfId="27"/>
    <cellStyle name="_price_der_nov_раб_Прайс полный ассортимент 22.12.2010  Центр" xfId="28"/>
    <cellStyle name="_price_der_nov_раб_Прайс полный ассортимент от 06.02.12 Одинцово" xfId="29"/>
    <cellStyle name="_price_der_nov_раб_Прайс полный ассортимент от 06.02.12 Центр" xfId="30"/>
    <cellStyle name="_price_der_nov_раб_Прайс полный ассортимент от 19.10.2011 Центр" xfId="31"/>
    <cellStyle name="_price_der_nov_раб_Прайс полный ассортимент СПБ  от 22.08.12 Ворота + фигурный профнастил" xfId="32"/>
    <cellStyle name="_price_der_nov_раб_Прайс полный ассортимент Центр от 01.06.12" xfId="33"/>
    <cellStyle name="_price_der_nov_раб_Прайс полный ассортимент Центр от 06.08.12" xfId="34"/>
    <cellStyle name="_price_der_nov_раб_Прайс полный ассортимент Центр от 22.08.12 Ворота + фигурный профнастил" xfId="35"/>
    <cellStyle name="_price_der_nov_раб_Прайс полный ассортимент Центр от 29.06.12" xfId="36"/>
    <cellStyle name="_Книга2" xfId="37"/>
    <cellStyle name="_Книга2 2" xfId="38"/>
    <cellStyle name="_Книга2 3" xfId="39"/>
    <cellStyle name="_Книга2 4" xfId="40"/>
    <cellStyle name="_лестницы" xfId="41"/>
    <cellStyle name="_лестницы 2" xfId="42"/>
    <cellStyle name="_лестницы 3" xfId="43"/>
    <cellStyle name="_лестницы 4" xfId="44"/>
    <cellStyle name="_прайс-лист розница" xfId="45"/>
    <cellStyle name="_прайс-лист розница 2" xfId="46"/>
    <cellStyle name="_прайс-лист розница 3" xfId="47"/>
    <cellStyle name="_прайс-лист розница 4" xfId="48"/>
    <cellStyle name="-15-1976" xfId="49"/>
    <cellStyle name="-15-1976 2" xfId="50"/>
    <cellStyle name="-15-1976 3" xfId="51"/>
    <cellStyle name="-15-1976 4" xfId="52"/>
    <cellStyle name="20% - Акцент1 2" xfId="53"/>
    <cellStyle name="20% - Акцент1 2 2" xfId="54"/>
    <cellStyle name="20% - Акцент1 2 3" xfId="55"/>
    <cellStyle name="20% - Акцент1 2 4" xfId="56"/>
    <cellStyle name="20% - Акцент1 3" xfId="57"/>
    <cellStyle name="20% - Акцент2 2" xfId="58"/>
    <cellStyle name="20% - Акцент2 2 2" xfId="59"/>
    <cellStyle name="20% - Акцент2 2 3" xfId="60"/>
    <cellStyle name="20% - Акцент2 2 4" xfId="61"/>
    <cellStyle name="20% - Акцент2 3" xfId="62"/>
    <cellStyle name="20% - Акцент3 2" xfId="63"/>
    <cellStyle name="20% - Акцент3 2 2" xfId="64"/>
    <cellStyle name="20% - Акцент3 2 3" xfId="65"/>
    <cellStyle name="20% - Акцент3 2 4" xfId="66"/>
    <cellStyle name="20% - Акцент3 3" xfId="67"/>
    <cellStyle name="20% - Акцент4 2" xfId="68"/>
    <cellStyle name="20% - Акцент4 2 2" xfId="69"/>
    <cellStyle name="20% - Акцент4 2 3" xfId="70"/>
    <cellStyle name="20% - Акцент4 2 4" xfId="71"/>
    <cellStyle name="20% - Акцент4 3" xfId="72"/>
    <cellStyle name="20% - Акцент5 2" xfId="73"/>
    <cellStyle name="20% - Акцент5 2 2" xfId="74"/>
    <cellStyle name="20% - Акцент5 2 3" xfId="75"/>
    <cellStyle name="20% - Акцент5 2 4" xfId="76"/>
    <cellStyle name="20% - Акцент5 3" xfId="77"/>
    <cellStyle name="20% - Акцент6 2" xfId="78"/>
    <cellStyle name="20% - Акцент6 2 2" xfId="79"/>
    <cellStyle name="20% - Акцент6 2 3" xfId="80"/>
    <cellStyle name="20% - Акцент6 2 4" xfId="81"/>
    <cellStyle name="20% - Акцент6 3" xfId="82"/>
    <cellStyle name="40% - Акцент1 2" xfId="83"/>
    <cellStyle name="40% - Акцент1 2 2" xfId="84"/>
    <cellStyle name="40% - Акцент1 2 3" xfId="85"/>
    <cellStyle name="40% - Акцент1 2 4" xfId="86"/>
    <cellStyle name="40% - Акцент1 3" xfId="87"/>
    <cellStyle name="40% - Акцент2 2" xfId="88"/>
    <cellStyle name="40% - Акцент2 2 2" xfId="89"/>
    <cellStyle name="40% - Акцент2 2 3" xfId="90"/>
    <cellStyle name="40% - Акцент2 2 4" xfId="91"/>
    <cellStyle name="40% - Акцент2 3" xfId="92"/>
    <cellStyle name="40% - Акцент3 2" xfId="93"/>
    <cellStyle name="40% - Акцент3 2 2" xfId="94"/>
    <cellStyle name="40% - Акцент3 2 3" xfId="95"/>
    <cellStyle name="40% - Акцент3 2 4" xfId="96"/>
    <cellStyle name="40% - Акцент3 3" xfId="97"/>
    <cellStyle name="40% - Акцент4 2" xfId="98"/>
    <cellStyle name="40% - Акцент4 2 2" xfId="99"/>
    <cellStyle name="40% - Акцент4 2 3" xfId="100"/>
    <cellStyle name="40% - Акцент4 2 4" xfId="101"/>
    <cellStyle name="40% - Акцент4 3" xfId="102"/>
    <cellStyle name="40% - Акцент5 2" xfId="103"/>
    <cellStyle name="40% - Акцент5 2 2" xfId="104"/>
    <cellStyle name="40% - Акцент5 2 3" xfId="105"/>
    <cellStyle name="40% - Акцент5 2 4" xfId="106"/>
    <cellStyle name="40% - Акцент5 3" xfId="107"/>
    <cellStyle name="40% - Акцент6 2" xfId="108"/>
    <cellStyle name="40% - Акцент6 2 2" xfId="109"/>
    <cellStyle name="40% - Акцент6 2 3" xfId="110"/>
    <cellStyle name="40% - Акцент6 2 4" xfId="111"/>
    <cellStyle name="40% - Акцент6 3" xfId="112"/>
    <cellStyle name="60% - Акцент1 2" xfId="113"/>
    <cellStyle name="60% - Акцент1 2 2" xfId="114"/>
    <cellStyle name="60% - Акцент1 2 3" xfId="115"/>
    <cellStyle name="60% - Акцент1 2 4" xfId="116"/>
    <cellStyle name="60% - Акцент1 3" xfId="117"/>
    <cellStyle name="60% - Акцент2 2" xfId="118"/>
    <cellStyle name="60% - Акцент2 2 2" xfId="119"/>
    <cellStyle name="60% - Акцент2 2 3" xfId="120"/>
    <cellStyle name="60% - Акцент2 2 4" xfId="121"/>
    <cellStyle name="60% - Акцент2 3" xfId="122"/>
    <cellStyle name="60% - Акцент3 2" xfId="123"/>
    <cellStyle name="60% - Акцент3 2 2" xfId="124"/>
    <cellStyle name="60% - Акцент3 2 3" xfId="125"/>
    <cellStyle name="60% - Акцент3 2 4" xfId="126"/>
    <cellStyle name="60% - Акцент3 3" xfId="127"/>
    <cellStyle name="60% - Акцент4 2" xfId="128"/>
    <cellStyle name="60% - Акцент4 2 2" xfId="129"/>
    <cellStyle name="60% - Акцент4 2 3" xfId="130"/>
    <cellStyle name="60% - Акцент4 2 4" xfId="131"/>
    <cellStyle name="60% - Акцент4 3" xfId="132"/>
    <cellStyle name="60% - Акцент5 2" xfId="133"/>
    <cellStyle name="60% - Акцент5 2 2" xfId="134"/>
    <cellStyle name="60% - Акцент5 2 3" xfId="135"/>
    <cellStyle name="60% - Акцент5 2 4" xfId="136"/>
    <cellStyle name="60% - Акцент5 3" xfId="137"/>
    <cellStyle name="60% - Акцент6 2" xfId="138"/>
    <cellStyle name="60% - Акцент6 2 2" xfId="139"/>
    <cellStyle name="60% - Акцент6 2 3" xfId="140"/>
    <cellStyle name="60% - Акцент6 2 4" xfId="141"/>
    <cellStyle name="60% - Акцент6 3" xfId="142"/>
    <cellStyle name="Euro" xfId="143"/>
    <cellStyle name="Euro 2" xfId="144"/>
    <cellStyle name="Euro 3" xfId="145"/>
    <cellStyle name="Euro 4" xfId="146"/>
    <cellStyle name="Excel Built-in Normal" xfId="147"/>
    <cellStyle name="Normal 2" xfId="148"/>
    <cellStyle name="Normal_Sheet1" xfId="149"/>
    <cellStyle name="Standaard 10" xfId="150"/>
    <cellStyle name="Standaard 10 2" xfId="151"/>
    <cellStyle name="Standaard 10 3" xfId="152"/>
    <cellStyle name="Standaard 10 4" xfId="153"/>
    <cellStyle name="Standaard 11" xfId="154"/>
    <cellStyle name="Standaard 11 2" xfId="155"/>
    <cellStyle name="Standaard 11 3" xfId="156"/>
    <cellStyle name="Standaard 11 4" xfId="157"/>
    <cellStyle name="Standaard 12" xfId="158"/>
    <cellStyle name="Standaard 12 2" xfId="159"/>
    <cellStyle name="Standaard 12 3" xfId="160"/>
    <cellStyle name="Standaard 12 4" xfId="161"/>
    <cellStyle name="Standaard 2" xfId="162"/>
    <cellStyle name="Standaard 2 2" xfId="163"/>
    <cellStyle name="Standaard 2 3" xfId="164"/>
    <cellStyle name="Standaard 2 4" xfId="165"/>
    <cellStyle name="Standaard 3" xfId="166"/>
    <cellStyle name="Standaard 3 2" xfId="167"/>
    <cellStyle name="Standaard 3 3" xfId="168"/>
    <cellStyle name="Standaard 3 4" xfId="169"/>
    <cellStyle name="Standaard 4" xfId="170"/>
    <cellStyle name="Standaard 4 2" xfId="171"/>
    <cellStyle name="Standaard 4 3" xfId="172"/>
    <cellStyle name="Standaard 4 4" xfId="173"/>
    <cellStyle name="Standaard 5" xfId="174"/>
    <cellStyle name="Standaard 5 2" xfId="175"/>
    <cellStyle name="Standaard 5 3" xfId="176"/>
    <cellStyle name="Standaard 5 4" xfId="177"/>
    <cellStyle name="Standaard 6" xfId="178"/>
    <cellStyle name="Standaard 6 2" xfId="179"/>
    <cellStyle name="Standaard 6 3" xfId="180"/>
    <cellStyle name="Standaard 6 4" xfId="181"/>
    <cellStyle name="Standaard 7" xfId="182"/>
    <cellStyle name="Standaard 7 2" xfId="183"/>
    <cellStyle name="Standaard 7 3" xfId="184"/>
    <cellStyle name="Standaard 7 4" xfId="185"/>
    <cellStyle name="Standaard 8" xfId="186"/>
    <cellStyle name="Standaard 8 2" xfId="187"/>
    <cellStyle name="Standaard 8 3" xfId="188"/>
    <cellStyle name="Standaard 8 4" xfId="189"/>
    <cellStyle name="Standaard 9" xfId="190"/>
    <cellStyle name="Standaard 9 2" xfId="191"/>
    <cellStyle name="Standaard 9 3" xfId="192"/>
    <cellStyle name="Standaard 9 4" xfId="193"/>
    <cellStyle name="Акцент1" xfId="194" builtinId="29" customBuiltin="1"/>
    <cellStyle name="Акцент1 2" xfId="195"/>
    <cellStyle name="Акцент1 2 2" xfId="196"/>
    <cellStyle name="Акцент1 2 3" xfId="197"/>
    <cellStyle name="Акцент1 2 4" xfId="198"/>
    <cellStyle name="Акцент1 3" xfId="199"/>
    <cellStyle name="Акцент2" xfId="200" builtinId="33" customBuiltin="1"/>
    <cellStyle name="Акцент2 2" xfId="201"/>
    <cellStyle name="Акцент2 2 2" xfId="202"/>
    <cellStyle name="Акцент2 2 3" xfId="203"/>
    <cellStyle name="Акцент2 2 4" xfId="204"/>
    <cellStyle name="Акцент2 3" xfId="205"/>
    <cellStyle name="Акцент3" xfId="206" builtinId="37" customBuiltin="1"/>
    <cellStyle name="Акцент3 2" xfId="207"/>
    <cellStyle name="Акцент3 2 2" xfId="208"/>
    <cellStyle name="Акцент3 2 3" xfId="209"/>
    <cellStyle name="Акцент3 2 4" xfId="210"/>
    <cellStyle name="Акцент3 3" xfId="211"/>
    <cellStyle name="Акцент4" xfId="212" builtinId="41" customBuiltin="1"/>
    <cellStyle name="Акцент4 2" xfId="213"/>
    <cellStyle name="Акцент4 2 2" xfId="214"/>
    <cellStyle name="Акцент4 2 3" xfId="215"/>
    <cellStyle name="Акцент4 2 4" xfId="216"/>
    <cellStyle name="Акцент4 3" xfId="217"/>
    <cellStyle name="Акцент5" xfId="218" builtinId="45" customBuiltin="1"/>
    <cellStyle name="Акцент5 2" xfId="219"/>
    <cellStyle name="Акцент5 2 2" xfId="220"/>
    <cellStyle name="Акцент5 2 3" xfId="221"/>
    <cellStyle name="Акцент5 2 4" xfId="222"/>
    <cellStyle name="Акцент5 3" xfId="223"/>
    <cellStyle name="Акцент6" xfId="224" builtinId="49" customBuiltin="1"/>
    <cellStyle name="Акцент6 2" xfId="225"/>
    <cellStyle name="Акцент6 2 2" xfId="226"/>
    <cellStyle name="Акцент6 2 3" xfId="227"/>
    <cellStyle name="Акцент6 2 4" xfId="228"/>
    <cellStyle name="Акцент6 3" xfId="229"/>
    <cellStyle name="Ввод " xfId="230" builtinId="20" customBuiltin="1"/>
    <cellStyle name="Ввод  2" xfId="231"/>
    <cellStyle name="Ввод  2 2" xfId="232"/>
    <cellStyle name="Ввод  2 3" xfId="233"/>
    <cellStyle name="Ввод  2 4" xfId="234"/>
    <cellStyle name="Ввод  3" xfId="235"/>
    <cellStyle name="Вывод" xfId="236" builtinId="21" customBuiltin="1"/>
    <cellStyle name="Вывод 2" xfId="237"/>
    <cellStyle name="Вывод 2 2" xfId="238"/>
    <cellStyle name="Вывод 2 3" xfId="239"/>
    <cellStyle name="Вывод 2 4" xfId="240"/>
    <cellStyle name="Вывод 3" xfId="241"/>
    <cellStyle name="Вычисление" xfId="242" builtinId="22" customBuiltin="1"/>
    <cellStyle name="Вычисление 2" xfId="243"/>
    <cellStyle name="Вычисление 2 2" xfId="244"/>
    <cellStyle name="Вычисление 2 3" xfId="245"/>
    <cellStyle name="Вычисление 2 4" xfId="246"/>
    <cellStyle name="Вычисление 3" xfId="247"/>
    <cellStyle name="Гиперссылка" xfId="248" builtinId="8"/>
    <cellStyle name="Гиперссылка 2" xfId="249"/>
    <cellStyle name="Гиперссылка 3" xfId="250"/>
    <cellStyle name="Денежный 2" xfId="251"/>
    <cellStyle name="Заголовок 1" xfId="252" builtinId="16" customBuiltin="1"/>
    <cellStyle name="Заголовок 1 2" xfId="253"/>
    <cellStyle name="Заголовок 1 3" xfId="254"/>
    <cellStyle name="Заголовок 2" xfId="255" builtinId="17" customBuiltin="1"/>
    <cellStyle name="Заголовок 2 2" xfId="256"/>
    <cellStyle name="Заголовок 2 3" xfId="257"/>
    <cellStyle name="Заголовок 3" xfId="258" builtinId="18" customBuiltin="1"/>
    <cellStyle name="Заголовок 3 2" xfId="259"/>
    <cellStyle name="Заголовок 3 3" xfId="260"/>
    <cellStyle name="Заголовок 4" xfId="261" builtinId="19" customBuiltin="1"/>
    <cellStyle name="Заголовок 4 2" xfId="262"/>
    <cellStyle name="Заголовок 4 3" xfId="263"/>
    <cellStyle name="Заголовок сводной таблицы" xfId="264"/>
    <cellStyle name="Итог" xfId="265" builtinId="25" customBuiltin="1"/>
    <cellStyle name="Итог 2" xfId="266"/>
    <cellStyle name="Итог 3" xfId="267"/>
    <cellStyle name="Категория сводной таблицы" xfId="268"/>
    <cellStyle name="Контрольная ячейка" xfId="269" builtinId="23" customBuiltin="1"/>
    <cellStyle name="Контрольная ячейка 2" xfId="270"/>
    <cellStyle name="Контрольная ячейка 2 2" xfId="271"/>
    <cellStyle name="Контрольная ячейка 2 3" xfId="272"/>
    <cellStyle name="Контрольная ячейка 2 4" xfId="273"/>
    <cellStyle name="Контрольная ячейка 3" xfId="274"/>
    <cellStyle name="Название" xfId="275" builtinId="15" customBuiltin="1"/>
    <cellStyle name="Название 2" xfId="276"/>
    <cellStyle name="Название 3" xfId="277"/>
    <cellStyle name="Нейтральный" xfId="278" builtinId="28" customBuiltin="1"/>
    <cellStyle name="Нейтральный 2" xfId="279"/>
    <cellStyle name="Нейтральный 2 2" xfId="280"/>
    <cellStyle name="Нейтральный 2 3" xfId="281"/>
    <cellStyle name="Нейтральный 2 4" xfId="282"/>
    <cellStyle name="Нейтральный 3" xfId="283"/>
    <cellStyle name="Обычный" xfId="0" builtinId="0"/>
    <cellStyle name="Обычный 10" xfId="284"/>
    <cellStyle name="Обычный 10 2" xfId="285"/>
    <cellStyle name="Обычный 11" xfId="286"/>
    <cellStyle name="Обычный 11 2" xfId="287"/>
    <cellStyle name="Обычный 11 3" xfId="288"/>
    <cellStyle name="Обычный 12" xfId="289"/>
    <cellStyle name="Обычный 13" xfId="290"/>
    <cellStyle name="Обычный 14" xfId="291"/>
    <cellStyle name="Обычный 14 2" xfId="292"/>
    <cellStyle name="Обычный 15" xfId="293"/>
    <cellStyle name="Обычный 16" xfId="294"/>
    <cellStyle name="Обычный 17" xfId="295"/>
    <cellStyle name="Обычный 18" xfId="296"/>
    <cellStyle name="Обычный 19" xfId="297"/>
    <cellStyle name="Обычный 2" xfId="298"/>
    <cellStyle name="Обычный 2 2" xfId="299"/>
    <cellStyle name="Обычный 2 2 2" xfId="300"/>
    <cellStyle name="Обычный 2 3" xfId="301"/>
    <cellStyle name="Обычный 2 4" xfId="302"/>
    <cellStyle name="Обычный 2_Аквасток 1" xfId="303"/>
    <cellStyle name="Обычный 20" xfId="304"/>
    <cellStyle name="Обычный 21" xfId="305"/>
    <cellStyle name="Обычный 22" xfId="306"/>
    <cellStyle name="Обычный 23" xfId="307"/>
    <cellStyle name="Обычный 24" xfId="308"/>
    <cellStyle name="Обычный 25" xfId="309"/>
    <cellStyle name="Обычный 26" xfId="310"/>
    <cellStyle name="Обычный 3" xfId="311"/>
    <cellStyle name="Обычный 3 2" xfId="312"/>
    <cellStyle name="Обычный 30" xfId="313"/>
    <cellStyle name="Обычный 4" xfId="314"/>
    <cellStyle name="Обычный 4 2" xfId="315"/>
    <cellStyle name="Обычный 4 3" xfId="316"/>
    <cellStyle name="Обычный 4 4" xfId="317"/>
    <cellStyle name="Обычный 4_~2131575" xfId="318"/>
    <cellStyle name="Обычный 5" xfId="319"/>
    <cellStyle name="Обычный 6" xfId="320"/>
    <cellStyle name="Обычный 6 2" xfId="321"/>
    <cellStyle name="Обычный 6 3" xfId="322"/>
    <cellStyle name="Обычный 6 4" xfId="323"/>
    <cellStyle name="Обычный 6 5" xfId="324"/>
    <cellStyle name="Обычный 7" xfId="325"/>
    <cellStyle name="Обычный 7 2" xfId="326"/>
    <cellStyle name="Обычный 8" xfId="327"/>
    <cellStyle name="Обычный 8 2" xfId="328"/>
    <cellStyle name="Обычный 9" xfId="329"/>
    <cellStyle name="Обычный 9 10" xfId="330"/>
    <cellStyle name="Обычный 9 2" xfId="331"/>
    <cellStyle name="Обычный 9 3" xfId="332"/>
    <cellStyle name="Обычный 9 4" xfId="333"/>
    <cellStyle name="Обычный 9 5" xfId="334"/>
    <cellStyle name="Обычный 9 6" xfId="335"/>
    <cellStyle name="Обычный 9 7" xfId="336"/>
    <cellStyle name="Обычный 9 8" xfId="337"/>
    <cellStyle name="Обычный 9 9" xfId="338"/>
    <cellStyle name="Обычный_Locinox_28_03_2013" xfId="339"/>
    <cellStyle name="Обычный_Лист1_Книга2" xfId="340"/>
    <cellStyle name="Обычный_прайс дилерский _14.06.11" xfId="341"/>
    <cellStyle name="Плохой" xfId="342" builtinId="27" customBuiltin="1"/>
    <cellStyle name="Плохой 2" xfId="343"/>
    <cellStyle name="Плохой 2 2" xfId="344"/>
    <cellStyle name="Плохой 2 3" xfId="345"/>
    <cellStyle name="Плохой 2 4" xfId="346"/>
    <cellStyle name="Плохой 3" xfId="347"/>
    <cellStyle name="Пояснение" xfId="348" builtinId="53" customBuiltin="1"/>
    <cellStyle name="Пояснение 2" xfId="349"/>
    <cellStyle name="Пояснение 3" xfId="350"/>
    <cellStyle name="Примечание" xfId="351" builtinId="10" customBuiltin="1"/>
    <cellStyle name="Примечание 2" xfId="352"/>
    <cellStyle name="Примечание 2 2" xfId="353"/>
    <cellStyle name="Примечание 2 3" xfId="354"/>
    <cellStyle name="Примечание 2 4" xfId="355"/>
    <cellStyle name="Примечание 3" xfId="356"/>
    <cellStyle name="Процентный" xfId="357" builtinId="5"/>
    <cellStyle name="Процентный 2" xfId="358"/>
    <cellStyle name="Процентный 2 2" xfId="359"/>
    <cellStyle name="Процентный 2 3" xfId="360"/>
    <cellStyle name="Процентный 2 4" xfId="361"/>
    <cellStyle name="Процентный 3" xfId="362"/>
    <cellStyle name="Процентный 3 2" xfId="363"/>
    <cellStyle name="Процентный 3 3" xfId="364"/>
    <cellStyle name="Процентный 3 4" xfId="365"/>
    <cellStyle name="Процентный 4" xfId="366"/>
    <cellStyle name="Процентный 4 2" xfId="367"/>
    <cellStyle name="Процентный 4 3" xfId="368"/>
    <cellStyle name="Процентный 5" xfId="369"/>
    <cellStyle name="Процентный 6" xfId="370"/>
    <cellStyle name="Связанная ячейка" xfId="371" builtinId="24" customBuiltin="1"/>
    <cellStyle name="Связанная ячейка 2" xfId="372"/>
    <cellStyle name="Связанная ячейка 3" xfId="373"/>
    <cellStyle name="Стиль 1" xfId="374"/>
    <cellStyle name="Текст предупреждения" xfId="375" builtinId="11" customBuiltin="1"/>
    <cellStyle name="Текст предупреждения 2" xfId="376"/>
    <cellStyle name="Текст предупреждения 3" xfId="377"/>
    <cellStyle name="Финансовый" xfId="378" builtinId="3"/>
    <cellStyle name="Финансовый 2" xfId="379"/>
    <cellStyle name="Финансовый 2 2" xfId="380"/>
    <cellStyle name="Финансовый 2 3" xfId="381"/>
    <cellStyle name="Финансовый 2 4" xfId="382"/>
    <cellStyle name="Финансовый 3" xfId="383"/>
    <cellStyle name="Финансовый 3 2" xfId="384"/>
    <cellStyle name="Финансовый 3 3" xfId="385"/>
    <cellStyle name="Финансовый 4" xfId="386"/>
    <cellStyle name="Финансовый 4 2" xfId="387"/>
    <cellStyle name="Финансовый 4 3" xfId="388"/>
    <cellStyle name="Хороший" xfId="389" builtinId="26" customBuiltin="1"/>
    <cellStyle name="Хороший 2" xfId="390"/>
    <cellStyle name="Хороший 2 2" xfId="391"/>
    <cellStyle name="Хороший 2 3" xfId="392"/>
    <cellStyle name="Хороший 2 4" xfId="393"/>
    <cellStyle name="Хороший 3" xfId="394"/>
  </cellStyles>
  <dxfs count="13"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  <dxf>
      <font>
        <strike/>
        <color theme="0" tint="-4.9989318521683403E-2"/>
      </font>
      <numFmt numFmtId="2" formatCode="0.00"/>
    </dxf>
  </dxfs>
  <tableStyles count="0" defaultTableStyle="TableStyleMedium9" defaultPivotStyle="PivotStyleLight16"/>
  <colors>
    <mruColors>
      <color rgb="FFC0C0C0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hyperlink" Target="https://www.grandline.ru/shop/zabory-i-ograzhdeniya/panelnye-ograzhdeniya/ograzhdeniya-3d-dlya-promyshlennyh-obektov/" TargetMode="External"/><Relationship Id="rId1" Type="http://schemas.openxmlformats.org/officeDocument/2006/relationships/hyperlink" Target="https://www.grandline.ru/shop/zabory-i-ograzhdeniya/panelnye-ograzhdeniya/ograzhdeniya-3d-dlya-chastnogo-sektora/" TargetMode="External"/><Relationship Id="rId4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hyperlink" Target="https://www.grandline.ru/shop/zabory-i-ograzhdeniya/panelnye-ograzhdeniya/ograzhdeniya-2d-dlya-promyshlennyh-obektov-bastion/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18" Type="http://schemas.openxmlformats.org/officeDocument/2006/relationships/image" Target="../media/image37.jpeg"/><Relationship Id="rId3" Type="http://schemas.openxmlformats.org/officeDocument/2006/relationships/image" Target="../media/image22.png"/><Relationship Id="rId21" Type="http://schemas.openxmlformats.org/officeDocument/2006/relationships/image" Target="../media/image40.jpeg"/><Relationship Id="rId7" Type="http://schemas.openxmlformats.org/officeDocument/2006/relationships/image" Target="../media/image26.png"/><Relationship Id="rId12" Type="http://schemas.openxmlformats.org/officeDocument/2006/relationships/image" Target="../media/image31.jpeg"/><Relationship Id="rId17" Type="http://schemas.openxmlformats.org/officeDocument/2006/relationships/image" Target="../media/image3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20" Type="http://schemas.openxmlformats.org/officeDocument/2006/relationships/image" Target="../media/image39.jpeg"/><Relationship Id="rId1" Type="http://schemas.openxmlformats.org/officeDocument/2006/relationships/image" Target="../media/image20.jpe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jpeg"/><Relationship Id="rId15" Type="http://schemas.openxmlformats.org/officeDocument/2006/relationships/image" Target="../media/image34.jpeg"/><Relationship Id="rId23" Type="http://schemas.openxmlformats.org/officeDocument/2006/relationships/image" Target="../media/image19.png"/><Relationship Id="rId10" Type="http://schemas.openxmlformats.org/officeDocument/2006/relationships/image" Target="../media/image29.jpeg"/><Relationship Id="rId19" Type="http://schemas.openxmlformats.org/officeDocument/2006/relationships/image" Target="../media/image38.jpeg"/><Relationship Id="rId4" Type="http://schemas.openxmlformats.org/officeDocument/2006/relationships/image" Target="../media/image23.png"/><Relationship Id="rId9" Type="http://schemas.openxmlformats.org/officeDocument/2006/relationships/image" Target="../media/image28.jpeg"/><Relationship Id="rId14" Type="http://schemas.openxmlformats.org/officeDocument/2006/relationships/image" Target="../media/image33.png"/><Relationship Id="rId22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hyperlink" Target="http://www.grandline.ru/shop/zabory-i-ograzhdeniya/modulnye-ograzhdeniya/ekonom/vetrovaya-nagruzka/tablica-vetrovoj-nagruzki/" TargetMode="External"/><Relationship Id="rId18" Type="http://schemas.openxmlformats.org/officeDocument/2006/relationships/image" Target="../media/image56.png"/><Relationship Id="rId26" Type="http://schemas.openxmlformats.org/officeDocument/2006/relationships/image" Target="../media/image64.png"/><Relationship Id="rId3" Type="http://schemas.openxmlformats.org/officeDocument/2006/relationships/image" Target="../media/image43.png"/><Relationship Id="rId21" Type="http://schemas.openxmlformats.org/officeDocument/2006/relationships/image" Target="../media/image59.pn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5.jpeg"/><Relationship Id="rId25" Type="http://schemas.openxmlformats.org/officeDocument/2006/relationships/image" Target="../media/image63.png"/><Relationship Id="rId2" Type="http://schemas.openxmlformats.org/officeDocument/2006/relationships/image" Target="../media/image42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29" Type="http://schemas.openxmlformats.org/officeDocument/2006/relationships/image" Target="../media/image19.png"/><Relationship Id="rId1" Type="http://schemas.openxmlformats.org/officeDocument/2006/relationships/image" Target="../media/image41.jpe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24" Type="http://schemas.openxmlformats.org/officeDocument/2006/relationships/image" Target="../media/image62.png"/><Relationship Id="rId5" Type="http://schemas.openxmlformats.org/officeDocument/2006/relationships/image" Target="../media/image45.jpeg"/><Relationship Id="rId15" Type="http://schemas.openxmlformats.org/officeDocument/2006/relationships/image" Target="../media/image53.png"/><Relationship Id="rId23" Type="http://schemas.openxmlformats.org/officeDocument/2006/relationships/image" Target="../media/image61.png"/><Relationship Id="rId28" Type="http://schemas.openxmlformats.org/officeDocument/2006/relationships/image" Target="../media/image18.png"/><Relationship Id="rId10" Type="http://schemas.openxmlformats.org/officeDocument/2006/relationships/image" Target="../media/image50.jpeg"/><Relationship Id="rId19" Type="http://schemas.openxmlformats.org/officeDocument/2006/relationships/image" Target="../media/image57.png"/><Relationship Id="rId4" Type="http://schemas.openxmlformats.org/officeDocument/2006/relationships/image" Target="../media/image44.emf"/><Relationship Id="rId9" Type="http://schemas.openxmlformats.org/officeDocument/2006/relationships/image" Target="../media/image49.png"/><Relationship Id="rId14" Type="http://schemas.openxmlformats.org/officeDocument/2006/relationships/hyperlink" Target="http://www.grandline.ru/uploads/images/ogragdeniya/modul/Premiumplus/vetrovye_nagruzki_in_3.jpg" TargetMode="External"/><Relationship Id="rId22" Type="http://schemas.openxmlformats.org/officeDocument/2006/relationships/image" Target="../media/image60.png"/><Relationship Id="rId27" Type="http://schemas.openxmlformats.org/officeDocument/2006/relationships/image" Target="../media/image6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png"/><Relationship Id="rId3" Type="http://schemas.openxmlformats.org/officeDocument/2006/relationships/image" Target="../media/image68.jpeg"/><Relationship Id="rId7" Type="http://schemas.openxmlformats.org/officeDocument/2006/relationships/image" Target="../media/image72.jpeg"/><Relationship Id="rId12" Type="http://schemas.openxmlformats.org/officeDocument/2006/relationships/image" Target="../media/image19.png"/><Relationship Id="rId2" Type="http://schemas.openxmlformats.org/officeDocument/2006/relationships/image" Target="../media/image67.jpeg"/><Relationship Id="rId1" Type="http://schemas.openxmlformats.org/officeDocument/2006/relationships/image" Target="../media/image66.jpeg"/><Relationship Id="rId6" Type="http://schemas.openxmlformats.org/officeDocument/2006/relationships/image" Target="../media/image71.png"/><Relationship Id="rId11" Type="http://schemas.openxmlformats.org/officeDocument/2006/relationships/image" Target="../media/image76.png"/><Relationship Id="rId5" Type="http://schemas.openxmlformats.org/officeDocument/2006/relationships/image" Target="../media/image70.jpeg"/><Relationship Id="rId10" Type="http://schemas.openxmlformats.org/officeDocument/2006/relationships/image" Target="../media/image75.jpeg"/><Relationship Id="rId4" Type="http://schemas.openxmlformats.org/officeDocument/2006/relationships/image" Target="../media/image69.jpeg"/><Relationship Id="rId9" Type="http://schemas.openxmlformats.org/officeDocument/2006/relationships/image" Target="../media/image74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png"/><Relationship Id="rId13" Type="http://schemas.openxmlformats.org/officeDocument/2006/relationships/image" Target="../media/image89.jpeg"/><Relationship Id="rId3" Type="http://schemas.openxmlformats.org/officeDocument/2006/relationships/image" Target="../media/image79.png"/><Relationship Id="rId7" Type="http://schemas.openxmlformats.org/officeDocument/2006/relationships/image" Target="../media/image83.jpeg"/><Relationship Id="rId12" Type="http://schemas.openxmlformats.org/officeDocument/2006/relationships/image" Target="../media/image88.jpeg"/><Relationship Id="rId2" Type="http://schemas.openxmlformats.org/officeDocument/2006/relationships/image" Target="../media/image78.jpeg"/><Relationship Id="rId1" Type="http://schemas.openxmlformats.org/officeDocument/2006/relationships/image" Target="../media/image77.jpe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19.png"/><Relationship Id="rId10" Type="http://schemas.openxmlformats.org/officeDocument/2006/relationships/image" Target="../media/image86.jpeg"/><Relationship Id="rId4" Type="http://schemas.openxmlformats.org/officeDocument/2006/relationships/image" Target="../media/image80.png"/><Relationship Id="rId9" Type="http://schemas.openxmlformats.org/officeDocument/2006/relationships/image" Target="../media/image85.png"/><Relationship Id="rId1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8.png"/><Relationship Id="rId3" Type="http://schemas.openxmlformats.org/officeDocument/2006/relationships/image" Target="../media/image93.jpeg"/><Relationship Id="rId7" Type="http://schemas.openxmlformats.org/officeDocument/2006/relationships/image" Target="../media/image97.jpeg"/><Relationship Id="rId12" Type="http://schemas.openxmlformats.org/officeDocument/2006/relationships/image" Target="../media/image19.png"/><Relationship Id="rId2" Type="http://schemas.openxmlformats.org/officeDocument/2006/relationships/image" Target="../media/image92.png"/><Relationship Id="rId1" Type="http://schemas.openxmlformats.org/officeDocument/2006/relationships/image" Target="../media/image91.jpeg"/><Relationship Id="rId6" Type="http://schemas.openxmlformats.org/officeDocument/2006/relationships/image" Target="../media/image96.jpeg"/><Relationship Id="rId11" Type="http://schemas.openxmlformats.org/officeDocument/2006/relationships/image" Target="../media/image18.png"/><Relationship Id="rId5" Type="http://schemas.openxmlformats.org/officeDocument/2006/relationships/image" Target="../media/image95.jpeg"/><Relationship Id="rId10" Type="http://schemas.openxmlformats.org/officeDocument/2006/relationships/image" Target="../media/image100.jpeg"/><Relationship Id="rId4" Type="http://schemas.openxmlformats.org/officeDocument/2006/relationships/image" Target="../media/image94.png"/><Relationship Id="rId9" Type="http://schemas.openxmlformats.org/officeDocument/2006/relationships/image" Target="../media/image9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8.jpeg"/><Relationship Id="rId13" Type="http://schemas.openxmlformats.org/officeDocument/2006/relationships/image" Target="../media/image113.png"/><Relationship Id="rId18" Type="http://schemas.openxmlformats.org/officeDocument/2006/relationships/image" Target="../media/image118.jpeg"/><Relationship Id="rId3" Type="http://schemas.openxmlformats.org/officeDocument/2006/relationships/image" Target="../media/image103.jpeg"/><Relationship Id="rId21" Type="http://schemas.openxmlformats.org/officeDocument/2006/relationships/image" Target="../media/image18.png"/><Relationship Id="rId7" Type="http://schemas.openxmlformats.org/officeDocument/2006/relationships/image" Target="../media/image107.jpeg"/><Relationship Id="rId12" Type="http://schemas.openxmlformats.org/officeDocument/2006/relationships/image" Target="../media/image112.png"/><Relationship Id="rId17" Type="http://schemas.openxmlformats.org/officeDocument/2006/relationships/image" Target="../media/image117.png"/><Relationship Id="rId2" Type="http://schemas.openxmlformats.org/officeDocument/2006/relationships/image" Target="../media/image102.jpeg"/><Relationship Id="rId16" Type="http://schemas.openxmlformats.org/officeDocument/2006/relationships/image" Target="../media/image116.png"/><Relationship Id="rId20" Type="http://schemas.openxmlformats.org/officeDocument/2006/relationships/image" Target="../media/image119.jpeg"/><Relationship Id="rId1" Type="http://schemas.openxmlformats.org/officeDocument/2006/relationships/image" Target="../media/image101.jpeg"/><Relationship Id="rId6" Type="http://schemas.openxmlformats.org/officeDocument/2006/relationships/image" Target="../media/image106.jpeg"/><Relationship Id="rId11" Type="http://schemas.openxmlformats.org/officeDocument/2006/relationships/image" Target="../media/image111.png"/><Relationship Id="rId5" Type="http://schemas.openxmlformats.org/officeDocument/2006/relationships/image" Target="../media/image105.png"/><Relationship Id="rId15" Type="http://schemas.openxmlformats.org/officeDocument/2006/relationships/image" Target="../media/image115.png"/><Relationship Id="rId10" Type="http://schemas.openxmlformats.org/officeDocument/2006/relationships/image" Target="../media/image110.png"/><Relationship Id="rId19" Type="http://schemas.openxmlformats.org/officeDocument/2006/relationships/image" Target="../media/image88.jpeg"/><Relationship Id="rId4" Type="http://schemas.openxmlformats.org/officeDocument/2006/relationships/image" Target="../media/image104.jpeg"/><Relationship Id="rId9" Type="http://schemas.openxmlformats.org/officeDocument/2006/relationships/image" Target="../media/image109.jpeg"/><Relationship Id="rId14" Type="http://schemas.openxmlformats.org/officeDocument/2006/relationships/image" Target="../media/image114.png"/><Relationship Id="rId22" Type="http://schemas.openxmlformats.org/officeDocument/2006/relationships/image" Target="../media/image1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28</xdr:row>
      <xdr:rowOff>76200</xdr:rowOff>
    </xdr:from>
    <xdr:to>
      <xdr:col>0</xdr:col>
      <xdr:colOff>1085850</xdr:colOff>
      <xdr:row>28</xdr:row>
      <xdr:rowOff>504825</xdr:rowOff>
    </xdr:to>
    <xdr:pic>
      <xdr:nvPicPr>
        <xdr:cNvPr id="149613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6125825"/>
          <a:ext cx="6381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</xdr:row>
      <xdr:rowOff>190500</xdr:rowOff>
    </xdr:from>
    <xdr:to>
      <xdr:col>0</xdr:col>
      <xdr:colOff>1581150</xdr:colOff>
      <xdr:row>17</xdr:row>
      <xdr:rowOff>323850</xdr:rowOff>
    </xdr:to>
    <xdr:pic>
      <xdr:nvPicPr>
        <xdr:cNvPr id="149614" name="Picture 285" descr="IMG_53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248900"/>
          <a:ext cx="1514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18</xdr:row>
      <xdr:rowOff>257175</xdr:rowOff>
    </xdr:from>
    <xdr:to>
      <xdr:col>0</xdr:col>
      <xdr:colOff>1390650</xdr:colOff>
      <xdr:row>21</xdr:row>
      <xdr:rowOff>209550</xdr:rowOff>
    </xdr:to>
    <xdr:pic>
      <xdr:nvPicPr>
        <xdr:cNvPr id="149615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1325225"/>
          <a:ext cx="12954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30</xdr:row>
      <xdr:rowOff>85725</xdr:rowOff>
    </xdr:from>
    <xdr:to>
      <xdr:col>0</xdr:col>
      <xdr:colOff>1419225</xdr:colOff>
      <xdr:row>31</xdr:row>
      <xdr:rowOff>419100</xdr:rowOff>
    </xdr:to>
    <xdr:pic>
      <xdr:nvPicPr>
        <xdr:cNvPr id="149616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211675"/>
          <a:ext cx="1276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34</xdr:row>
      <xdr:rowOff>66675</xdr:rowOff>
    </xdr:from>
    <xdr:to>
      <xdr:col>0</xdr:col>
      <xdr:colOff>971550</xdr:colOff>
      <xdr:row>34</xdr:row>
      <xdr:rowOff>428625</xdr:rowOff>
    </xdr:to>
    <xdr:pic>
      <xdr:nvPicPr>
        <xdr:cNvPr id="1496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9211925"/>
          <a:ext cx="5048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35</xdr:row>
      <xdr:rowOff>47625</xdr:rowOff>
    </xdr:from>
    <xdr:to>
      <xdr:col>0</xdr:col>
      <xdr:colOff>990600</xdr:colOff>
      <xdr:row>35</xdr:row>
      <xdr:rowOff>438150</xdr:rowOff>
    </xdr:to>
    <xdr:pic>
      <xdr:nvPicPr>
        <xdr:cNvPr id="149618" name="Picture 294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9697700"/>
          <a:ext cx="4667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36</xdr:row>
      <xdr:rowOff>76200</xdr:rowOff>
    </xdr:from>
    <xdr:to>
      <xdr:col>0</xdr:col>
      <xdr:colOff>942975</xdr:colOff>
      <xdr:row>36</xdr:row>
      <xdr:rowOff>428625</xdr:rowOff>
    </xdr:to>
    <xdr:pic>
      <xdr:nvPicPr>
        <xdr:cNvPr id="149619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0231100"/>
          <a:ext cx="400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</xdr:row>
      <xdr:rowOff>114300</xdr:rowOff>
    </xdr:from>
    <xdr:to>
      <xdr:col>0</xdr:col>
      <xdr:colOff>1552575</xdr:colOff>
      <xdr:row>11</xdr:row>
      <xdr:rowOff>666750</xdr:rowOff>
    </xdr:to>
    <xdr:pic>
      <xdr:nvPicPr>
        <xdr:cNvPr id="149620" name="Picture 283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667375"/>
          <a:ext cx="14382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</xdr:row>
      <xdr:rowOff>238125</xdr:rowOff>
    </xdr:from>
    <xdr:to>
      <xdr:col>0</xdr:col>
      <xdr:colOff>1552575</xdr:colOff>
      <xdr:row>13</xdr:row>
      <xdr:rowOff>714375</xdr:rowOff>
    </xdr:to>
    <xdr:pic>
      <xdr:nvPicPr>
        <xdr:cNvPr id="149621" name="Picture 284" descr="Рисунок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315200"/>
          <a:ext cx="14382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23</xdr:row>
      <xdr:rowOff>257175</xdr:rowOff>
    </xdr:from>
    <xdr:to>
      <xdr:col>0</xdr:col>
      <xdr:colOff>1266825</xdr:colOff>
      <xdr:row>26</xdr:row>
      <xdr:rowOff>9525</xdr:rowOff>
    </xdr:to>
    <xdr:pic>
      <xdr:nvPicPr>
        <xdr:cNvPr id="149622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3849350"/>
          <a:ext cx="9715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29</xdr:row>
      <xdr:rowOff>47625</xdr:rowOff>
    </xdr:from>
    <xdr:to>
      <xdr:col>0</xdr:col>
      <xdr:colOff>904875</xdr:colOff>
      <xdr:row>29</xdr:row>
      <xdr:rowOff>447675</xdr:rowOff>
    </xdr:to>
    <xdr:pic>
      <xdr:nvPicPr>
        <xdr:cNvPr id="149624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821" b="20291"/>
        <a:stretch>
          <a:fillRect/>
        </a:stretch>
      </xdr:blipFill>
      <xdr:spPr bwMode="auto">
        <a:xfrm>
          <a:off x="371475" y="16668750"/>
          <a:ext cx="533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</xdr:row>
      <xdr:rowOff>142875</xdr:rowOff>
    </xdr:from>
    <xdr:to>
      <xdr:col>0</xdr:col>
      <xdr:colOff>1562100</xdr:colOff>
      <xdr:row>7</xdr:row>
      <xdr:rowOff>476250</xdr:rowOff>
    </xdr:to>
    <xdr:pic>
      <xdr:nvPicPr>
        <xdr:cNvPr id="149625" name="Рисунок 2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95650"/>
          <a:ext cx="145732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32</xdr:row>
      <xdr:rowOff>152400</xdr:rowOff>
    </xdr:from>
    <xdr:to>
      <xdr:col>0</xdr:col>
      <xdr:colOff>1371600</xdr:colOff>
      <xdr:row>33</xdr:row>
      <xdr:rowOff>400050</xdr:rowOff>
    </xdr:to>
    <xdr:pic>
      <xdr:nvPicPr>
        <xdr:cNvPr id="14962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288000"/>
          <a:ext cx="1133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40</xdr:row>
      <xdr:rowOff>123825</xdr:rowOff>
    </xdr:from>
    <xdr:to>
      <xdr:col>0</xdr:col>
      <xdr:colOff>1276350</xdr:colOff>
      <xdr:row>40</xdr:row>
      <xdr:rowOff>590550</xdr:rowOff>
    </xdr:to>
    <xdr:pic>
      <xdr:nvPicPr>
        <xdr:cNvPr id="149627" name="Picture 277" descr="Рисунок2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2669500"/>
          <a:ext cx="10477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39</xdr:row>
      <xdr:rowOff>123825</xdr:rowOff>
    </xdr:from>
    <xdr:to>
      <xdr:col>0</xdr:col>
      <xdr:colOff>1200150</xdr:colOff>
      <xdr:row>39</xdr:row>
      <xdr:rowOff>514350</xdr:rowOff>
    </xdr:to>
    <xdr:pic>
      <xdr:nvPicPr>
        <xdr:cNvPr id="149628" name="Picture 278" descr="Рисунок2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22040850"/>
          <a:ext cx="895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38</xdr:row>
      <xdr:rowOff>85725</xdr:rowOff>
    </xdr:from>
    <xdr:to>
      <xdr:col>0</xdr:col>
      <xdr:colOff>1152525</xdr:colOff>
      <xdr:row>38</xdr:row>
      <xdr:rowOff>523875</xdr:rowOff>
    </xdr:to>
    <xdr:pic>
      <xdr:nvPicPr>
        <xdr:cNvPr id="149629" name="Picture 279" descr="Рисунок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1374100"/>
          <a:ext cx="790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37</xdr:row>
      <xdr:rowOff>190500</xdr:rowOff>
    </xdr:from>
    <xdr:to>
      <xdr:col>0</xdr:col>
      <xdr:colOff>1371600</xdr:colOff>
      <xdr:row>37</xdr:row>
      <xdr:rowOff>457200</xdr:rowOff>
    </xdr:to>
    <xdr:pic>
      <xdr:nvPicPr>
        <xdr:cNvPr id="149630" name="Рисунок 23" descr="dds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0850225"/>
          <a:ext cx="12287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249382</xdr:colOff>
      <xdr:row>0</xdr:row>
      <xdr:rowOff>277091</xdr:rowOff>
    </xdr:from>
    <xdr:to>
      <xdr:col>2</xdr:col>
      <xdr:colOff>792839</xdr:colOff>
      <xdr:row>1</xdr:row>
      <xdr:rowOff>266089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9382" y="277091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9</xdr:col>
      <xdr:colOff>387927</xdr:colOff>
      <xdr:row>0</xdr:row>
      <xdr:rowOff>110836</xdr:rowOff>
    </xdr:from>
    <xdr:to>
      <xdr:col>11</xdr:col>
      <xdr:colOff>1055407</xdr:colOff>
      <xdr:row>1</xdr:row>
      <xdr:rowOff>51062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217236" y="110836"/>
          <a:ext cx="2828789" cy="89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291985</xdr:colOff>
      <xdr:row>18</xdr:row>
      <xdr:rowOff>186078</xdr:rowOff>
    </xdr:from>
    <xdr:to>
      <xdr:col>0</xdr:col>
      <xdr:colOff>337704</xdr:colOff>
      <xdr:row>18</xdr:row>
      <xdr:rowOff>231797</xdr:rowOff>
    </xdr:to>
    <xdr:sp macro="" textlink="">
      <xdr:nvSpPr>
        <xdr:cNvPr id="3" name="TextBox 2">
          <a:hlinkClick xmlns:r="http://schemas.openxmlformats.org/officeDocument/2006/relationships" r:id="rId1"/>
        </xdr:cNvPr>
        <xdr:cNvSpPr txBox="1"/>
      </xdr:nvSpPr>
      <xdr:spPr>
        <a:xfrm flipH="1" flipV="1">
          <a:off x="291985" y="7182623"/>
          <a:ext cx="45719" cy="45719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переход</a:t>
          </a:r>
          <a:r>
            <a:rPr lang="ru-RU" sz="1400" baseline="0">
              <a:solidFill>
                <a:schemeClr val="bg1"/>
              </a:solidFill>
            </a:rPr>
            <a:t> на </a:t>
          </a:r>
          <a:r>
            <a:rPr lang="ru-RU" sz="1400" b="1" baseline="0">
              <a:solidFill>
                <a:schemeClr val="bg1"/>
              </a:solidFill>
            </a:rPr>
            <a:t>Ограждения </a:t>
          </a:r>
          <a:r>
            <a:rPr lang="en-US" sz="1400" b="1" baseline="0">
              <a:solidFill>
                <a:schemeClr val="bg1"/>
              </a:solidFill>
            </a:rPr>
            <a:t>Medium </a:t>
          </a:r>
          <a:endParaRPr lang="ru-RU" sz="1400" b="1" baseline="0">
            <a:solidFill>
              <a:schemeClr val="bg1"/>
            </a:solidFill>
          </a:endParaRPr>
        </a:p>
        <a:p>
          <a:pPr algn="ctr"/>
          <a:r>
            <a:rPr lang="ru-RU" sz="1400" baseline="0">
              <a:solidFill>
                <a:schemeClr val="bg1"/>
              </a:solidFill>
            </a:rPr>
            <a:t>на сайте </a:t>
          </a:r>
          <a:r>
            <a:rPr lang="en-US" sz="1400" baseline="0">
              <a:solidFill>
                <a:schemeClr val="bg1"/>
              </a:solidFill>
            </a:rPr>
            <a:t>www.grandline.ru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285749</xdr:colOff>
      <xdr:row>33</xdr:row>
      <xdr:rowOff>168760</xdr:rowOff>
    </xdr:from>
    <xdr:to>
      <xdr:col>0</xdr:col>
      <xdr:colOff>331468</xdr:colOff>
      <xdr:row>33</xdr:row>
      <xdr:rowOff>214479</xdr:rowOff>
    </xdr:to>
    <xdr:sp macro="" textlink="">
      <xdr:nvSpPr>
        <xdr:cNvPr id="4" name="TextBox 3">
          <a:hlinkClick xmlns:r="http://schemas.openxmlformats.org/officeDocument/2006/relationships" r:id="rId2"/>
        </xdr:cNvPr>
        <xdr:cNvSpPr txBox="1"/>
      </xdr:nvSpPr>
      <xdr:spPr>
        <a:xfrm flipV="1">
          <a:off x="285749" y="11321669"/>
          <a:ext cx="45719" cy="45719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переход</a:t>
          </a:r>
          <a:r>
            <a:rPr lang="ru-RU" sz="1400" baseline="0">
              <a:solidFill>
                <a:schemeClr val="bg1"/>
              </a:solidFill>
            </a:rPr>
            <a:t> на </a:t>
          </a:r>
          <a:r>
            <a:rPr lang="ru-RU" sz="1400" b="1" baseline="0">
              <a:solidFill>
                <a:schemeClr val="bg1"/>
              </a:solidFill>
            </a:rPr>
            <a:t>Ограждения </a:t>
          </a:r>
          <a:r>
            <a:rPr lang="en-US" sz="1400" b="1" baseline="0">
              <a:solidFill>
                <a:schemeClr val="bg1"/>
              </a:solidFill>
            </a:rPr>
            <a:t>Profi </a:t>
          </a:r>
          <a:endParaRPr lang="ru-RU" sz="1400" b="1" baseline="0">
            <a:solidFill>
              <a:schemeClr val="bg1"/>
            </a:solidFill>
          </a:endParaRPr>
        </a:p>
        <a:p>
          <a:pPr algn="ctr"/>
          <a:r>
            <a:rPr lang="ru-RU" sz="1400" baseline="0">
              <a:solidFill>
                <a:schemeClr val="bg1"/>
              </a:solidFill>
            </a:rPr>
            <a:t>на сайте </a:t>
          </a:r>
          <a:r>
            <a:rPr lang="en-US" sz="1400" baseline="0">
              <a:solidFill>
                <a:schemeClr val="bg1"/>
              </a:solidFill>
            </a:rPr>
            <a:t>www.grandline.ru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668148</xdr:colOff>
      <xdr:row>0</xdr:row>
      <xdr:rowOff>944962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11</xdr:col>
      <xdr:colOff>1219200</xdr:colOff>
      <xdr:row>0</xdr:row>
      <xdr:rowOff>138546</xdr:rowOff>
    </xdr:from>
    <xdr:to>
      <xdr:col>12</xdr:col>
      <xdr:colOff>2011371</xdr:colOff>
      <xdr:row>1</xdr:row>
      <xdr:rowOff>78772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09418" y="138546"/>
          <a:ext cx="2828789" cy="89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3143249</xdr:colOff>
      <xdr:row>15</xdr:row>
      <xdr:rowOff>214053</xdr:rowOff>
    </xdr:from>
    <xdr:to>
      <xdr:col>0</xdr:col>
      <xdr:colOff>3188968</xdr:colOff>
      <xdr:row>15</xdr:row>
      <xdr:rowOff>259772</xdr:rowOff>
    </xdr:to>
    <xdr:sp macro="" textlink="">
      <xdr:nvSpPr>
        <xdr:cNvPr id="3" name="TextBox 2">
          <a:hlinkClick xmlns:r="http://schemas.openxmlformats.org/officeDocument/2006/relationships" r:id="rId1"/>
        </xdr:cNvPr>
        <xdr:cNvSpPr txBox="1"/>
      </xdr:nvSpPr>
      <xdr:spPr>
        <a:xfrm flipH="1" flipV="1">
          <a:off x="3143249" y="6379326"/>
          <a:ext cx="45719" cy="45719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 w="9525" cmpd="sng">
          <a:solidFill>
            <a:sysClr val="windowText" lastClr="000000"/>
          </a:solidFill>
        </a:ln>
        <a:effectLst>
          <a:outerShdw blurRad="50800" dist="38100" dir="8100000" algn="tr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400">
              <a:solidFill>
                <a:schemeClr val="bg1"/>
              </a:solidFill>
            </a:rPr>
            <a:t>переход</a:t>
          </a:r>
          <a:r>
            <a:rPr lang="ru-RU" sz="1400" baseline="0">
              <a:solidFill>
                <a:schemeClr val="bg1"/>
              </a:solidFill>
            </a:rPr>
            <a:t> на </a:t>
          </a:r>
          <a:r>
            <a:rPr lang="ru-RU" sz="1400" b="1" baseline="0">
              <a:solidFill>
                <a:schemeClr val="bg1"/>
              </a:solidFill>
            </a:rPr>
            <a:t>Ограждения </a:t>
          </a:r>
          <a:r>
            <a:rPr lang="en-US" sz="1400" b="1" baseline="0">
              <a:solidFill>
                <a:schemeClr val="bg1"/>
              </a:solidFill>
            </a:rPr>
            <a:t>Bastion </a:t>
          </a:r>
          <a:endParaRPr lang="ru-RU" sz="1400" b="1" baseline="0">
            <a:solidFill>
              <a:schemeClr val="bg1"/>
            </a:solidFill>
          </a:endParaRPr>
        </a:p>
        <a:p>
          <a:pPr algn="ctr"/>
          <a:r>
            <a:rPr lang="ru-RU" sz="1400" baseline="0">
              <a:solidFill>
                <a:schemeClr val="bg1"/>
              </a:solidFill>
            </a:rPr>
            <a:t>на сайте </a:t>
          </a:r>
          <a:r>
            <a:rPr lang="en-US" sz="1400" baseline="0">
              <a:solidFill>
                <a:schemeClr val="bg1"/>
              </a:solidFill>
            </a:rPr>
            <a:t>www.grandline.ru</a:t>
          </a:r>
          <a:endParaRPr lang="ru-RU" sz="140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668148</xdr:colOff>
      <xdr:row>0</xdr:row>
      <xdr:rowOff>944962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11</xdr:col>
      <xdr:colOff>1177637</xdr:colOff>
      <xdr:row>0</xdr:row>
      <xdr:rowOff>166255</xdr:rowOff>
    </xdr:from>
    <xdr:to>
      <xdr:col>12</xdr:col>
      <xdr:colOff>1969808</xdr:colOff>
      <xdr:row>1</xdr:row>
      <xdr:rowOff>106481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67855" y="166255"/>
          <a:ext cx="2828789" cy="8961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54</xdr:row>
      <xdr:rowOff>95250</xdr:rowOff>
    </xdr:from>
    <xdr:to>
      <xdr:col>0</xdr:col>
      <xdr:colOff>1724025</xdr:colOff>
      <xdr:row>54</xdr:row>
      <xdr:rowOff>742950</xdr:rowOff>
    </xdr:to>
    <xdr:pic>
      <xdr:nvPicPr>
        <xdr:cNvPr id="152727" name="Рисунок 37" descr="крепление хомут 62х55 для наконечника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1374100"/>
          <a:ext cx="11525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50</xdr:row>
      <xdr:rowOff>85725</xdr:rowOff>
    </xdr:from>
    <xdr:to>
      <xdr:col>0</xdr:col>
      <xdr:colOff>1562100</xdr:colOff>
      <xdr:row>50</xdr:row>
      <xdr:rowOff>733425</xdr:rowOff>
    </xdr:to>
    <xdr:pic>
      <xdr:nvPicPr>
        <xdr:cNvPr id="152729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087975"/>
          <a:ext cx="733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49</xdr:row>
      <xdr:rowOff>85725</xdr:rowOff>
    </xdr:from>
    <xdr:to>
      <xdr:col>0</xdr:col>
      <xdr:colOff>1943100</xdr:colOff>
      <xdr:row>49</xdr:row>
      <xdr:rowOff>733425</xdr:rowOff>
    </xdr:to>
    <xdr:pic>
      <xdr:nvPicPr>
        <xdr:cNvPr id="152730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7268825"/>
          <a:ext cx="9525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4</xdr:row>
      <xdr:rowOff>238125</xdr:rowOff>
    </xdr:from>
    <xdr:to>
      <xdr:col>0</xdr:col>
      <xdr:colOff>1790700</xdr:colOff>
      <xdr:row>14</xdr:row>
      <xdr:rowOff>180975</xdr:rowOff>
    </xdr:to>
    <xdr:pic>
      <xdr:nvPicPr>
        <xdr:cNvPr id="152731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638425"/>
          <a:ext cx="1057275" cy="289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16</xdr:row>
      <xdr:rowOff>0</xdr:rowOff>
    </xdr:from>
    <xdr:to>
      <xdr:col>0</xdr:col>
      <xdr:colOff>2066925</xdr:colOff>
      <xdr:row>26</xdr:row>
      <xdr:rowOff>9525</xdr:rowOff>
    </xdr:to>
    <xdr:pic>
      <xdr:nvPicPr>
        <xdr:cNvPr id="152732" name="Рисунок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943600"/>
          <a:ext cx="160020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30</xdr:row>
      <xdr:rowOff>285750</xdr:rowOff>
    </xdr:from>
    <xdr:to>
      <xdr:col>0</xdr:col>
      <xdr:colOff>1981200</xdr:colOff>
      <xdr:row>40</xdr:row>
      <xdr:rowOff>219075</xdr:rowOff>
    </xdr:to>
    <xdr:pic>
      <xdr:nvPicPr>
        <xdr:cNvPr id="152733" name="Рисунок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0287000"/>
          <a:ext cx="1504950" cy="288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277091</xdr:colOff>
      <xdr:row>14</xdr:row>
      <xdr:rowOff>207823</xdr:rowOff>
    </xdr:from>
    <xdr:to>
      <xdr:col>0</xdr:col>
      <xdr:colOff>2251364</xdr:colOff>
      <xdr:row>15</xdr:row>
      <xdr:rowOff>225137</xdr:rowOff>
    </xdr:to>
    <xdr:sp macro="" textlink="">
      <xdr:nvSpPr>
        <xdr:cNvPr id="10" name="TextBox 9"/>
        <xdr:cNvSpPr txBox="1"/>
      </xdr:nvSpPr>
      <xdr:spPr>
        <a:xfrm>
          <a:off x="277091" y="5749641"/>
          <a:ext cx="1974273" cy="3117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62х55</a:t>
          </a:r>
        </a:p>
      </xdr:txBody>
    </xdr:sp>
    <xdr:clientData/>
  </xdr:twoCellAnchor>
  <xdr:twoCellAnchor>
    <xdr:from>
      <xdr:col>0</xdr:col>
      <xdr:colOff>277091</xdr:colOff>
      <xdr:row>28</xdr:row>
      <xdr:rowOff>69275</xdr:rowOff>
    </xdr:from>
    <xdr:to>
      <xdr:col>0</xdr:col>
      <xdr:colOff>2251364</xdr:colOff>
      <xdr:row>29</xdr:row>
      <xdr:rowOff>173184</xdr:rowOff>
    </xdr:to>
    <xdr:sp macro="" textlink="">
      <xdr:nvSpPr>
        <xdr:cNvPr id="21" name="TextBox 20"/>
        <xdr:cNvSpPr txBox="1"/>
      </xdr:nvSpPr>
      <xdr:spPr>
        <a:xfrm>
          <a:off x="277091" y="9074730"/>
          <a:ext cx="1974273" cy="398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80х80</a:t>
          </a:r>
        </a:p>
      </xdr:txBody>
    </xdr:sp>
    <xdr:clientData/>
  </xdr:twoCellAnchor>
  <xdr:twoCellAnchor>
    <xdr:from>
      <xdr:col>0</xdr:col>
      <xdr:colOff>242455</xdr:colOff>
      <xdr:row>40</xdr:row>
      <xdr:rowOff>294405</xdr:rowOff>
    </xdr:from>
    <xdr:to>
      <xdr:col>0</xdr:col>
      <xdr:colOff>2216728</xdr:colOff>
      <xdr:row>44</xdr:row>
      <xdr:rowOff>103905</xdr:rowOff>
    </xdr:to>
    <xdr:sp macro="" textlink="">
      <xdr:nvSpPr>
        <xdr:cNvPr id="22" name="TextBox 21"/>
        <xdr:cNvSpPr txBox="1"/>
      </xdr:nvSpPr>
      <xdr:spPr>
        <a:xfrm>
          <a:off x="242455" y="14858996"/>
          <a:ext cx="1974273" cy="39831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ru-RU" sz="1400">
              <a:latin typeface="Arial" pitchFamily="34" charset="0"/>
              <a:cs typeface="Arial" pitchFamily="34" charset="0"/>
            </a:rPr>
            <a:t>столб 90х55</a:t>
          </a:r>
        </a:p>
      </xdr:txBody>
    </xdr:sp>
    <xdr:clientData/>
  </xdr:twoCellAnchor>
  <xdr:twoCellAnchor editAs="oneCell">
    <xdr:from>
      <xdr:col>0</xdr:col>
      <xdr:colOff>809625</xdr:colOff>
      <xdr:row>56</xdr:row>
      <xdr:rowOff>104775</xdr:rowOff>
    </xdr:from>
    <xdr:to>
      <xdr:col>0</xdr:col>
      <xdr:colOff>1457325</xdr:colOff>
      <xdr:row>56</xdr:row>
      <xdr:rowOff>676275</xdr:rowOff>
    </xdr:to>
    <xdr:pic>
      <xdr:nvPicPr>
        <xdr:cNvPr id="152737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3021925"/>
          <a:ext cx="647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51</xdr:row>
      <xdr:rowOff>123825</xdr:rowOff>
    </xdr:from>
    <xdr:to>
      <xdr:col>0</xdr:col>
      <xdr:colOff>1685925</xdr:colOff>
      <xdr:row>51</xdr:row>
      <xdr:rowOff>733425</xdr:rowOff>
    </xdr:to>
    <xdr:pic>
      <xdr:nvPicPr>
        <xdr:cNvPr id="152738" name="Рисунок 2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8945225"/>
          <a:ext cx="1085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52</xdr:row>
      <xdr:rowOff>85725</xdr:rowOff>
    </xdr:from>
    <xdr:to>
      <xdr:col>0</xdr:col>
      <xdr:colOff>2143125</xdr:colOff>
      <xdr:row>52</xdr:row>
      <xdr:rowOff>695325</xdr:rowOff>
    </xdr:to>
    <xdr:pic>
      <xdr:nvPicPr>
        <xdr:cNvPr id="152739" name="Рисунок 2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8" t="5957" r="22681" b="5093"/>
        <a:stretch>
          <a:fillRect/>
        </a:stretch>
      </xdr:blipFill>
      <xdr:spPr bwMode="auto">
        <a:xfrm>
          <a:off x="1438275" y="19726275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52</xdr:row>
      <xdr:rowOff>85725</xdr:rowOff>
    </xdr:from>
    <xdr:to>
      <xdr:col>0</xdr:col>
      <xdr:colOff>1123950</xdr:colOff>
      <xdr:row>52</xdr:row>
      <xdr:rowOff>695325</xdr:rowOff>
    </xdr:to>
    <xdr:pic>
      <xdr:nvPicPr>
        <xdr:cNvPr id="152740" name="Рисунок 2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61" t="4897" r="16130" b="5914"/>
        <a:stretch>
          <a:fillRect/>
        </a:stretch>
      </xdr:blipFill>
      <xdr:spPr bwMode="auto">
        <a:xfrm>
          <a:off x="352425" y="19726275"/>
          <a:ext cx="7715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53</xdr:row>
      <xdr:rowOff>85725</xdr:rowOff>
    </xdr:from>
    <xdr:to>
      <xdr:col>0</xdr:col>
      <xdr:colOff>1295400</xdr:colOff>
      <xdr:row>53</xdr:row>
      <xdr:rowOff>733425</xdr:rowOff>
    </xdr:to>
    <xdr:pic>
      <xdr:nvPicPr>
        <xdr:cNvPr id="152741" name="Рисунок 2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0545425"/>
          <a:ext cx="1133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1581150</xdr:colOff>
      <xdr:row>53</xdr:row>
      <xdr:rowOff>85725</xdr:rowOff>
    </xdr:from>
    <xdr:to>
      <xdr:col>0</xdr:col>
      <xdr:colOff>2333625</xdr:colOff>
      <xdr:row>53</xdr:row>
      <xdr:rowOff>733425</xdr:rowOff>
    </xdr:to>
    <xdr:pic>
      <xdr:nvPicPr>
        <xdr:cNvPr id="152742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08" t="5957" r="22681" b="5093"/>
        <a:stretch>
          <a:fillRect/>
        </a:stretch>
      </xdr:blipFill>
      <xdr:spPr bwMode="auto">
        <a:xfrm>
          <a:off x="1581150" y="20545425"/>
          <a:ext cx="7524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57</xdr:row>
      <xdr:rowOff>85725</xdr:rowOff>
    </xdr:from>
    <xdr:to>
      <xdr:col>0</xdr:col>
      <xdr:colOff>1619250</xdr:colOff>
      <xdr:row>57</xdr:row>
      <xdr:rowOff>695325</xdr:rowOff>
    </xdr:to>
    <xdr:pic>
      <xdr:nvPicPr>
        <xdr:cNvPr id="152743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23764875"/>
          <a:ext cx="8667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55</xdr:row>
      <xdr:rowOff>104775</xdr:rowOff>
    </xdr:from>
    <xdr:to>
      <xdr:col>0</xdr:col>
      <xdr:colOff>1409700</xdr:colOff>
      <xdr:row>55</xdr:row>
      <xdr:rowOff>714375</xdr:rowOff>
    </xdr:to>
    <xdr:pic>
      <xdr:nvPicPr>
        <xdr:cNvPr id="152744" name="Рисунок 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22202775"/>
          <a:ext cx="4191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48</xdr:row>
      <xdr:rowOff>85725</xdr:rowOff>
    </xdr:from>
    <xdr:to>
      <xdr:col>0</xdr:col>
      <xdr:colOff>1600200</xdr:colOff>
      <xdr:row>48</xdr:row>
      <xdr:rowOff>733425</xdr:rowOff>
    </xdr:to>
    <xdr:pic>
      <xdr:nvPicPr>
        <xdr:cNvPr id="152745" name="Рисунок 1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6449675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47</xdr:row>
      <xdr:rowOff>85725</xdr:rowOff>
    </xdr:from>
    <xdr:to>
      <xdr:col>0</xdr:col>
      <xdr:colOff>1590675</xdr:colOff>
      <xdr:row>47</xdr:row>
      <xdr:rowOff>733425</xdr:rowOff>
    </xdr:to>
    <xdr:pic>
      <xdr:nvPicPr>
        <xdr:cNvPr id="152746" name="Рисунок 1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15630525"/>
          <a:ext cx="704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46</xdr:row>
      <xdr:rowOff>85725</xdr:rowOff>
    </xdr:from>
    <xdr:to>
      <xdr:col>0</xdr:col>
      <xdr:colOff>1504950</xdr:colOff>
      <xdr:row>46</xdr:row>
      <xdr:rowOff>733425</xdr:rowOff>
    </xdr:to>
    <xdr:pic>
      <xdr:nvPicPr>
        <xdr:cNvPr id="152747" name="Рисунок 1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81137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61</xdr:row>
      <xdr:rowOff>142875</xdr:rowOff>
    </xdr:from>
    <xdr:to>
      <xdr:col>0</xdr:col>
      <xdr:colOff>1485900</xdr:colOff>
      <xdr:row>61</xdr:row>
      <xdr:rowOff>685800</xdr:rowOff>
    </xdr:to>
    <xdr:pic>
      <xdr:nvPicPr>
        <xdr:cNvPr id="152748" name="Picture 146" descr="Рисунок3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2687002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58</xdr:row>
      <xdr:rowOff>209550</xdr:rowOff>
    </xdr:from>
    <xdr:to>
      <xdr:col>0</xdr:col>
      <xdr:colOff>2009775</xdr:colOff>
      <xdr:row>58</xdr:row>
      <xdr:rowOff>609600</xdr:rowOff>
    </xdr:to>
    <xdr:pic>
      <xdr:nvPicPr>
        <xdr:cNvPr id="152749" name="Picture 174" descr="Рисунок3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4650700"/>
          <a:ext cx="16954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59</xdr:row>
      <xdr:rowOff>133350</xdr:rowOff>
    </xdr:from>
    <xdr:to>
      <xdr:col>0</xdr:col>
      <xdr:colOff>1552575</xdr:colOff>
      <xdr:row>59</xdr:row>
      <xdr:rowOff>676275</xdr:rowOff>
    </xdr:to>
    <xdr:pic>
      <xdr:nvPicPr>
        <xdr:cNvPr id="152750" name="Рисунок 3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5336500"/>
          <a:ext cx="10287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981075</xdr:colOff>
      <xdr:row>60</xdr:row>
      <xdr:rowOff>123825</xdr:rowOff>
    </xdr:from>
    <xdr:to>
      <xdr:col>0</xdr:col>
      <xdr:colOff>1371600</xdr:colOff>
      <xdr:row>60</xdr:row>
      <xdr:rowOff>657225</xdr:rowOff>
    </xdr:to>
    <xdr:pic>
      <xdr:nvPicPr>
        <xdr:cNvPr id="152751" name="Рисунок 3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26088975"/>
          <a:ext cx="3905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1527130</xdr:colOff>
      <xdr:row>0</xdr:row>
      <xdr:rowOff>944962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7</xdr:col>
      <xdr:colOff>1288473</xdr:colOff>
      <xdr:row>0</xdr:row>
      <xdr:rowOff>152400</xdr:rowOff>
    </xdr:from>
    <xdr:to>
      <xdr:col>8</xdr:col>
      <xdr:colOff>2011371</xdr:colOff>
      <xdr:row>1</xdr:row>
      <xdr:rowOff>92626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043564" y="152400"/>
          <a:ext cx="2828789" cy="8961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17</xdr:row>
      <xdr:rowOff>123825</xdr:rowOff>
    </xdr:from>
    <xdr:to>
      <xdr:col>0</xdr:col>
      <xdr:colOff>1733550</xdr:colOff>
      <xdr:row>18</xdr:row>
      <xdr:rowOff>571500</xdr:rowOff>
    </xdr:to>
    <xdr:pic>
      <xdr:nvPicPr>
        <xdr:cNvPr id="153769" name="Picture 155" descr="Рисунок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2287250"/>
          <a:ext cx="11906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1038225</xdr:colOff>
      <xdr:row>16</xdr:row>
      <xdr:rowOff>76200</xdr:rowOff>
    </xdr:from>
    <xdr:to>
      <xdr:col>0</xdr:col>
      <xdr:colOff>1428750</xdr:colOff>
      <xdr:row>16</xdr:row>
      <xdr:rowOff>676275</xdr:rowOff>
    </xdr:to>
    <xdr:pic>
      <xdr:nvPicPr>
        <xdr:cNvPr id="153770" name="Picture 156" descr="Рисунок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1534775"/>
          <a:ext cx="3905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38</xdr:row>
      <xdr:rowOff>47625</xdr:rowOff>
    </xdr:from>
    <xdr:to>
      <xdr:col>0</xdr:col>
      <xdr:colOff>1724025</xdr:colOff>
      <xdr:row>38</xdr:row>
      <xdr:rowOff>590550</xdr:rowOff>
    </xdr:to>
    <xdr:pic>
      <xdr:nvPicPr>
        <xdr:cNvPr id="153771" name="Picture 234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2098000"/>
          <a:ext cx="1209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37</xdr:row>
      <xdr:rowOff>76200</xdr:rowOff>
    </xdr:from>
    <xdr:to>
      <xdr:col>0</xdr:col>
      <xdr:colOff>1685925</xdr:colOff>
      <xdr:row>37</xdr:row>
      <xdr:rowOff>504825</xdr:rowOff>
    </xdr:to>
    <xdr:pic>
      <xdr:nvPicPr>
        <xdr:cNvPr id="15377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1555075"/>
          <a:ext cx="12954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26</xdr:row>
      <xdr:rowOff>161925</xdr:rowOff>
    </xdr:from>
    <xdr:to>
      <xdr:col>0</xdr:col>
      <xdr:colOff>2495550</xdr:colOff>
      <xdr:row>31</xdr:row>
      <xdr:rowOff>133350</xdr:rowOff>
    </xdr:to>
    <xdr:pic>
      <xdr:nvPicPr>
        <xdr:cNvPr id="153773" name="Picture 34" descr="СББ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059400"/>
          <a:ext cx="24193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32</xdr:row>
      <xdr:rowOff>76200</xdr:rowOff>
    </xdr:from>
    <xdr:to>
      <xdr:col>0</xdr:col>
      <xdr:colOff>1952625</xdr:colOff>
      <xdr:row>34</xdr:row>
      <xdr:rowOff>238125</xdr:rowOff>
    </xdr:to>
    <xdr:pic>
      <xdr:nvPicPr>
        <xdr:cNvPr id="153774" name="Picture 35" descr="ПББ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9745325"/>
          <a:ext cx="1495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35</xdr:row>
      <xdr:rowOff>57150</xdr:rowOff>
    </xdr:from>
    <xdr:to>
      <xdr:col>0</xdr:col>
      <xdr:colOff>1552575</xdr:colOff>
      <xdr:row>36</xdr:row>
      <xdr:rowOff>590550</xdr:rowOff>
    </xdr:to>
    <xdr:pic>
      <xdr:nvPicPr>
        <xdr:cNvPr id="153775" name="Picture 36" descr="Струна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0612100"/>
          <a:ext cx="8382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19</xdr:row>
      <xdr:rowOff>66675</xdr:rowOff>
    </xdr:from>
    <xdr:to>
      <xdr:col>0</xdr:col>
      <xdr:colOff>1485900</xdr:colOff>
      <xdr:row>19</xdr:row>
      <xdr:rowOff>676275</xdr:rowOff>
    </xdr:to>
    <xdr:pic>
      <xdr:nvPicPr>
        <xdr:cNvPr id="153776" name="Рисунок 36" descr="Основание столба_усиленное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3592175"/>
          <a:ext cx="676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25</xdr:row>
      <xdr:rowOff>66675</xdr:rowOff>
    </xdr:from>
    <xdr:to>
      <xdr:col>0</xdr:col>
      <xdr:colOff>1457325</xdr:colOff>
      <xdr:row>25</xdr:row>
      <xdr:rowOff>514350</xdr:rowOff>
    </xdr:to>
    <xdr:pic>
      <xdr:nvPicPr>
        <xdr:cNvPr id="153778" name="Рисунок 41" descr="Приспособление для винтовых опор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392650"/>
          <a:ext cx="6477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20</xdr:row>
      <xdr:rowOff>190500</xdr:rowOff>
    </xdr:from>
    <xdr:to>
      <xdr:col>0</xdr:col>
      <xdr:colOff>1762125</xdr:colOff>
      <xdr:row>20</xdr:row>
      <xdr:rowOff>476250</xdr:rowOff>
    </xdr:to>
    <xdr:pic>
      <xdr:nvPicPr>
        <xdr:cNvPr id="153779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4420850"/>
          <a:ext cx="1295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24</xdr:row>
      <xdr:rowOff>95250</xdr:rowOff>
    </xdr:from>
    <xdr:to>
      <xdr:col>0</xdr:col>
      <xdr:colOff>1781175</xdr:colOff>
      <xdr:row>24</xdr:row>
      <xdr:rowOff>590550</xdr:rowOff>
    </xdr:to>
    <xdr:pic>
      <xdr:nvPicPr>
        <xdr:cNvPr id="153780" name="Рисунок 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6792575"/>
          <a:ext cx="1143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22</xdr:row>
      <xdr:rowOff>104775</xdr:rowOff>
    </xdr:from>
    <xdr:to>
      <xdr:col>0</xdr:col>
      <xdr:colOff>2409825</xdr:colOff>
      <xdr:row>23</xdr:row>
      <xdr:rowOff>352425</xdr:rowOff>
    </xdr:to>
    <xdr:pic>
      <xdr:nvPicPr>
        <xdr:cNvPr id="153781" name="Рисунок 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925800"/>
          <a:ext cx="2238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121227</xdr:colOff>
      <xdr:row>48</xdr:row>
      <xdr:rowOff>171235</xdr:rowOff>
    </xdr:from>
    <xdr:to>
      <xdr:col>0</xdr:col>
      <xdr:colOff>2281227</xdr:colOff>
      <xdr:row>48</xdr:row>
      <xdr:rowOff>848591</xdr:rowOff>
    </xdr:to>
    <xdr:sp macro="" textlink="">
      <xdr:nvSpPr>
        <xdr:cNvPr id="3" name="Прямоугольник 2">
          <a:hlinkClick xmlns:r="http://schemas.openxmlformats.org/officeDocument/2006/relationships" r:id="rId13"/>
        </xdr:cNvPr>
        <xdr:cNvSpPr/>
      </xdr:nvSpPr>
      <xdr:spPr>
        <a:xfrm>
          <a:off x="121227" y="28192053"/>
          <a:ext cx="2160000" cy="677356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Список Ветровых Районов</a:t>
          </a:r>
        </a:p>
      </xdr:txBody>
    </xdr:sp>
    <xdr:clientData/>
  </xdr:twoCellAnchor>
  <xdr:twoCellAnchor>
    <xdr:from>
      <xdr:col>0</xdr:col>
      <xdr:colOff>121227</xdr:colOff>
      <xdr:row>46</xdr:row>
      <xdr:rowOff>207819</xdr:rowOff>
    </xdr:from>
    <xdr:to>
      <xdr:col>0</xdr:col>
      <xdr:colOff>2281227</xdr:colOff>
      <xdr:row>47</xdr:row>
      <xdr:rowOff>554736</xdr:rowOff>
    </xdr:to>
    <xdr:sp macro="" textlink="">
      <xdr:nvSpPr>
        <xdr:cNvPr id="25" name="Прямоугольник 24">
          <a:hlinkClick xmlns:r="http://schemas.openxmlformats.org/officeDocument/2006/relationships" r:id="rId14"/>
        </xdr:cNvPr>
        <xdr:cNvSpPr/>
      </xdr:nvSpPr>
      <xdr:spPr>
        <a:xfrm>
          <a:off x="121227" y="27293455"/>
          <a:ext cx="2160000" cy="658645"/>
        </a:xfrm>
        <a:prstGeom prst="rect">
          <a:avLst/>
        </a:prstGeom>
        <a:solidFill>
          <a:schemeClr val="tx1">
            <a:lumMod val="65000"/>
            <a:lumOff val="35000"/>
          </a:schemeClr>
        </a:solidFill>
        <a:ln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latin typeface="Arial" pitchFamily="34" charset="0"/>
              <a:cs typeface="Arial" pitchFamily="34" charset="0"/>
            </a:rPr>
            <a:t>Карта Ветровых Районов</a:t>
          </a:r>
        </a:p>
      </xdr:txBody>
    </xdr:sp>
    <xdr:clientData/>
  </xdr:twoCellAnchor>
  <xdr:twoCellAnchor editAs="oneCell">
    <xdr:from>
      <xdr:col>0</xdr:col>
      <xdr:colOff>971550</xdr:colOff>
      <xdr:row>6</xdr:row>
      <xdr:rowOff>66675</xdr:rowOff>
    </xdr:from>
    <xdr:to>
      <xdr:col>0</xdr:col>
      <xdr:colOff>1295400</xdr:colOff>
      <xdr:row>6</xdr:row>
      <xdr:rowOff>638175</xdr:rowOff>
    </xdr:to>
    <xdr:pic>
      <xdr:nvPicPr>
        <xdr:cNvPr id="153784" name="Picture 926" descr="L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514850"/>
          <a:ext cx="323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7</xdr:row>
      <xdr:rowOff>95250</xdr:rowOff>
    </xdr:from>
    <xdr:to>
      <xdr:col>0</xdr:col>
      <xdr:colOff>1419225</xdr:colOff>
      <xdr:row>7</xdr:row>
      <xdr:rowOff>647700</xdr:rowOff>
    </xdr:to>
    <xdr:pic>
      <xdr:nvPicPr>
        <xdr:cNvPr id="153785" name="Picture 927" descr="V приваренный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5248275"/>
          <a:ext cx="561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8</xdr:row>
      <xdr:rowOff>247650</xdr:rowOff>
    </xdr:from>
    <xdr:to>
      <xdr:col>0</xdr:col>
      <xdr:colOff>2324100</xdr:colOff>
      <xdr:row>9</xdr:row>
      <xdr:rowOff>228600</xdr:rowOff>
    </xdr:to>
    <xdr:pic>
      <xdr:nvPicPr>
        <xdr:cNvPr id="153786" name="Рисунок 34" descr="Наконечник прямой_80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867415">
          <a:off x="1028700" y="5295900"/>
          <a:ext cx="4857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990600</xdr:colOff>
      <xdr:row>12</xdr:row>
      <xdr:rowOff>19050</xdr:rowOff>
    </xdr:from>
    <xdr:to>
      <xdr:col>0</xdr:col>
      <xdr:colOff>1304925</xdr:colOff>
      <xdr:row>12</xdr:row>
      <xdr:rowOff>647700</xdr:rowOff>
    </xdr:to>
    <xdr:pic>
      <xdr:nvPicPr>
        <xdr:cNvPr id="153787" name="Рисунок 42" descr="наконечник для уличного освещения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8296275"/>
          <a:ext cx="314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10</xdr:row>
      <xdr:rowOff>47625</xdr:rowOff>
    </xdr:from>
    <xdr:to>
      <xdr:col>0</xdr:col>
      <xdr:colOff>1400175</xdr:colOff>
      <xdr:row>10</xdr:row>
      <xdr:rowOff>590550</xdr:rowOff>
    </xdr:to>
    <xdr:pic>
      <xdr:nvPicPr>
        <xdr:cNvPr id="153788" name="Рисунок 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915150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11</xdr:row>
      <xdr:rowOff>66675</xdr:rowOff>
    </xdr:from>
    <xdr:to>
      <xdr:col>0</xdr:col>
      <xdr:colOff>1571625</xdr:colOff>
      <xdr:row>11</xdr:row>
      <xdr:rowOff>600075</xdr:rowOff>
    </xdr:to>
    <xdr:pic>
      <xdr:nvPicPr>
        <xdr:cNvPr id="153789" name="Рисунок 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7639050"/>
          <a:ext cx="9334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4</xdr:row>
      <xdr:rowOff>619125</xdr:rowOff>
    </xdr:from>
    <xdr:to>
      <xdr:col>0</xdr:col>
      <xdr:colOff>1838325</xdr:colOff>
      <xdr:row>6</xdr:row>
      <xdr:rowOff>47625</xdr:rowOff>
    </xdr:to>
    <xdr:pic>
      <xdr:nvPicPr>
        <xdr:cNvPr id="153790" name="Рисунок 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853938">
          <a:off x="733425" y="3390900"/>
          <a:ext cx="8382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4</xdr:row>
      <xdr:rowOff>47625</xdr:rowOff>
    </xdr:from>
    <xdr:to>
      <xdr:col>0</xdr:col>
      <xdr:colOff>1733550</xdr:colOff>
      <xdr:row>4</xdr:row>
      <xdr:rowOff>666750</xdr:rowOff>
    </xdr:to>
    <xdr:pic>
      <xdr:nvPicPr>
        <xdr:cNvPr id="153791" name="Рисунок 1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3086100"/>
          <a:ext cx="971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2</xdr:row>
      <xdr:rowOff>695325</xdr:rowOff>
    </xdr:from>
    <xdr:to>
      <xdr:col>0</xdr:col>
      <xdr:colOff>1543050</xdr:colOff>
      <xdr:row>4</xdr:row>
      <xdr:rowOff>200025</xdr:rowOff>
    </xdr:to>
    <xdr:pic>
      <xdr:nvPicPr>
        <xdr:cNvPr id="153792" name="Рисунок 1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60000">
          <a:off x="742950" y="2076450"/>
          <a:ext cx="8001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21</xdr:row>
      <xdr:rowOff>95250</xdr:rowOff>
    </xdr:from>
    <xdr:to>
      <xdr:col>0</xdr:col>
      <xdr:colOff>2495550</xdr:colOff>
      <xdr:row>21</xdr:row>
      <xdr:rowOff>638175</xdr:rowOff>
    </xdr:to>
    <xdr:pic>
      <xdr:nvPicPr>
        <xdr:cNvPr id="153793" name="Рисунок 1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030450"/>
          <a:ext cx="2447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657225</xdr:colOff>
      <xdr:row>15</xdr:row>
      <xdr:rowOff>123825</xdr:rowOff>
    </xdr:from>
    <xdr:to>
      <xdr:col>0</xdr:col>
      <xdr:colOff>1524000</xdr:colOff>
      <xdr:row>15</xdr:row>
      <xdr:rowOff>628650</xdr:rowOff>
    </xdr:to>
    <xdr:pic>
      <xdr:nvPicPr>
        <xdr:cNvPr id="153794" name="Рисунок 1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10877550"/>
          <a:ext cx="866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847725</xdr:colOff>
      <xdr:row>13</xdr:row>
      <xdr:rowOff>66675</xdr:rowOff>
    </xdr:from>
    <xdr:to>
      <xdr:col>0</xdr:col>
      <xdr:colOff>1390650</xdr:colOff>
      <xdr:row>13</xdr:row>
      <xdr:rowOff>790575</xdr:rowOff>
    </xdr:to>
    <xdr:pic>
      <xdr:nvPicPr>
        <xdr:cNvPr id="153795" name="Рисунок 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048750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14</xdr:row>
      <xdr:rowOff>104775</xdr:rowOff>
    </xdr:from>
    <xdr:to>
      <xdr:col>0</xdr:col>
      <xdr:colOff>1676400</xdr:colOff>
      <xdr:row>14</xdr:row>
      <xdr:rowOff>819150</xdr:rowOff>
    </xdr:to>
    <xdr:pic>
      <xdr:nvPicPr>
        <xdr:cNvPr id="153796" name="Рисунок 1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972675"/>
          <a:ext cx="1123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443345</xdr:colOff>
      <xdr:row>0</xdr:row>
      <xdr:rowOff>193964</xdr:rowOff>
    </xdr:from>
    <xdr:to>
      <xdr:col>1</xdr:col>
      <xdr:colOff>1970475</xdr:colOff>
      <xdr:row>1</xdr:row>
      <xdr:rowOff>182962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43345" y="193964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5</xdr:col>
      <xdr:colOff>1662546</xdr:colOff>
      <xdr:row>0</xdr:row>
      <xdr:rowOff>221673</xdr:rowOff>
    </xdr:from>
    <xdr:to>
      <xdr:col>6</xdr:col>
      <xdr:colOff>2039081</xdr:colOff>
      <xdr:row>1</xdr:row>
      <xdr:rowOff>161899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209819" y="221673"/>
          <a:ext cx="2828789" cy="8961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20</xdr:row>
      <xdr:rowOff>47625</xdr:rowOff>
    </xdr:from>
    <xdr:to>
      <xdr:col>0</xdr:col>
      <xdr:colOff>1200150</xdr:colOff>
      <xdr:row>21</xdr:row>
      <xdr:rowOff>371475</xdr:rowOff>
    </xdr:to>
    <xdr:pic>
      <xdr:nvPicPr>
        <xdr:cNvPr id="154697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677275"/>
          <a:ext cx="5905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11</xdr:row>
      <xdr:rowOff>0</xdr:rowOff>
    </xdr:from>
    <xdr:to>
      <xdr:col>0</xdr:col>
      <xdr:colOff>1914525</xdr:colOff>
      <xdr:row>19</xdr:row>
      <xdr:rowOff>66675</xdr:rowOff>
    </xdr:to>
    <xdr:grpSp>
      <xdr:nvGrpSpPr>
        <xdr:cNvPr id="154698" name="Группа 1"/>
        <xdr:cNvGrpSpPr>
          <a:grpSpLocks noChangeAspect="1"/>
        </xdr:cNvGrpSpPr>
      </xdr:nvGrpSpPr>
      <xdr:grpSpPr bwMode="auto">
        <a:xfrm>
          <a:off x="295275" y="6165273"/>
          <a:ext cx="1619250" cy="2283402"/>
          <a:chOff x="965264" y="6889713"/>
          <a:chExt cx="1481571" cy="1980001"/>
        </a:xfrm>
      </xdr:grpSpPr>
      <xdr:pic>
        <xdr:nvPicPr>
          <xdr:cNvPr id="154707" name="Рисунок 30" descr="столб 51 RAL6005.JPG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6531"/>
          <a:stretch>
            <a:fillRect/>
          </a:stretch>
        </xdr:blipFill>
        <xdr:spPr bwMode="auto">
          <a:xfrm rot="-5400000">
            <a:off x="276682" y="7578295"/>
            <a:ext cx="1980000" cy="6028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4708" name="Picture 140" descr="Рисунок3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1720360" y="6889714"/>
            <a:ext cx="726475" cy="198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447675</xdr:colOff>
      <xdr:row>4</xdr:row>
      <xdr:rowOff>104775</xdr:rowOff>
    </xdr:from>
    <xdr:to>
      <xdr:col>0</xdr:col>
      <xdr:colOff>1581150</xdr:colOff>
      <xdr:row>6</xdr:row>
      <xdr:rowOff>476250</xdr:rowOff>
    </xdr:to>
    <xdr:pic>
      <xdr:nvPicPr>
        <xdr:cNvPr id="154699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819400"/>
          <a:ext cx="11334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</xdr:col>
      <xdr:colOff>1343025</xdr:colOff>
      <xdr:row>1</xdr:row>
      <xdr:rowOff>333375</xdr:rowOff>
    </xdr:to>
    <xdr:pic>
      <xdr:nvPicPr>
        <xdr:cNvPr id="154700" name="Рисунок 1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34575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43</xdr:row>
      <xdr:rowOff>304800</xdr:rowOff>
    </xdr:from>
    <xdr:to>
      <xdr:col>6</xdr:col>
      <xdr:colOff>590550</xdr:colOff>
      <xdr:row>55</xdr:row>
      <xdr:rowOff>371475</xdr:rowOff>
    </xdr:to>
    <xdr:pic>
      <xdr:nvPicPr>
        <xdr:cNvPr id="154701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745200"/>
          <a:ext cx="12496800" cy="846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22</xdr:row>
      <xdr:rowOff>66675</xdr:rowOff>
    </xdr:from>
    <xdr:to>
      <xdr:col>0</xdr:col>
      <xdr:colOff>1171575</xdr:colOff>
      <xdr:row>22</xdr:row>
      <xdr:rowOff>685800</xdr:rowOff>
    </xdr:to>
    <xdr:pic>
      <xdr:nvPicPr>
        <xdr:cNvPr id="154702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9448800"/>
          <a:ext cx="533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23</xdr:row>
      <xdr:rowOff>85725</xdr:rowOff>
    </xdr:from>
    <xdr:to>
      <xdr:col>0</xdr:col>
      <xdr:colOff>1485900</xdr:colOff>
      <xdr:row>24</xdr:row>
      <xdr:rowOff>390525</xdr:rowOff>
    </xdr:to>
    <xdr:pic>
      <xdr:nvPicPr>
        <xdr:cNvPr id="154703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0210800"/>
          <a:ext cx="11525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581025</xdr:colOff>
      <xdr:row>28</xdr:row>
      <xdr:rowOff>47625</xdr:rowOff>
    </xdr:from>
    <xdr:to>
      <xdr:col>0</xdr:col>
      <xdr:colOff>1419225</xdr:colOff>
      <xdr:row>31</xdr:row>
      <xdr:rowOff>266700</xdr:rowOff>
    </xdr:to>
    <xdr:pic>
      <xdr:nvPicPr>
        <xdr:cNvPr id="154704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1" t="14218" r="5602" b="11365"/>
        <a:stretch>
          <a:fillRect/>
        </a:stretch>
      </xdr:blipFill>
      <xdr:spPr bwMode="auto">
        <a:xfrm>
          <a:off x="581025" y="13077825"/>
          <a:ext cx="8382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32</xdr:row>
      <xdr:rowOff>47625</xdr:rowOff>
    </xdr:from>
    <xdr:to>
      <xdr:col>0</xdr:col>
      <xdr:colOff>1295400</xdr:colOff>
      <xdr:row>32</xdr:row>
      <xdr:rowOff>657225</xdr:rowOff>
    </xdr:to>
    <xdr:pic>
      <xdr:nvPicPr>
        <xdr:cNvPr id="154705" name="Рисунок 18" descr="крепление рулонной сетки на 51й столб_0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4335125"/>
          <a:ext cx="4381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25</xdr:row>
      <xdr:rowOff>66675</xdr:rowOff>
    </xdr:from>
    <xdr:to>
      <xdr:col>0</xdr:col>
      <xdr:colOff>1409700</xdr:colOff>
      <xdr:row>25</xdr:row>
      <xdr:rowOff>714375</xdr:rowOff>
    </xdr:to>
    <xdr:pic>
      <xdr:nvPicPr>
        <xdr:cNvPr id="154706" name="Рисунок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0944225"/>
          <a:ext cx="1000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1454728</xdr:colOff>
      <xdr:row>0</xdr:row>
      <xdr:rowOff>207818</xdr:rowOff>
    </xdr:from>
    <xdr:to>
      <xdr:col>9</xdr:col>
      <xdr:colOff>1387917</xdr:colOff>
      <xdr:row>1</xdr:row>
      <xdr:rowOff>148044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087601" y="207818"/>
          <a:ext cx="2828789" cy="8961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4</xdr:row>
      <xdr:rowOff>76200</xdr:rowOff>
    </xdr:from>
    <xdr:to>
      <xdr:col>0</xdr:col>
      <xdr:colOff>2038350</xdr:colOff>
      <xdr:row>5</xdr:row>
      <xdr:rowOff>600075</xdr:rowOff>
    </xdr:to>
    <xdr:pic>
      <xdr:nvPicPr>
        <xdr:cNvPr id="15573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086100"/>
          <a:ext cx="180022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22</xdr:row>
      <xdr:rowOff>57150</xdr:rowOff>
    </xdr:from>
    <xdr:to>
      <xdr:col>0</xdr:col>
      <xdr:colOff>1676400</xdr:colOff>
      <xdr:row>22</xdr:row>
      <xdr:rowOff>561975</xdr:rowOff>
    </xdr:to>
    <xdr:pic>
      <xdr:nvPicPr>
        <xdr:cNvPr id="155734" name="Рисунок 11" descr="Крепление временного ограждения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5430500"/>
          <a:ext cx="1209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26</xdr:row>
      <xdr:rowOff>285750</xdr:rowOff>
    </xdr:from>
    <xdr:to>
      <xdr:col>0</xdr:col>
      <xdr:colOff>2371725</xdr:colOff>
      <xdr:row>27</xdr:row>
      <xdr:rowOff>533400</xdr:rowOff>
    </xdr:to>
    <xdr:pic>
      <xdr:nvPicPr>
        <xdr:cNvPr id="155735" name="Рисунок 15" descr="штакетник полукруглый - размеры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668875"/>
          <a:ext cx="23336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28</xdr:row>
      <xdr:rowOff>457200</xdr:rowOff>
    </xdr:from>
    <xdr:to>
      <xdr:col>0</xdr:col>
      <xdr:colOff>2457450</xdr:colOff>
      <xdr:row>30</xdr:row>
      <xdr:rowOff>190500</xdr:rowOff>
    </xdr:to>
    <xdr:pic>
      <xdr:nvPicPr>
        <xdr:cNvPr id="155736" name="Рисунок 16" descr="штакетник прямоугольный - размеры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9097625"/>
          <a:ext cx="2333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16</xdr:row>
      <xdr:rowOff>95250</xdr:rowOff>
    </xdr:from>
    <xdr:to>
      <xdr:col>0</xdr:col>
      <xdr:colOff>1781175</xdr:colOff>
      <xdr:row>17</xdr:row>
      <xdr:rowOff>514350</xdr:rowOff>
    </xdr:to>
    <xdr:pic>
      <xdr:nvPicPr>
        <xdr:cNvPr id="155737" name="Рисунок 20" descr="ВрО1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1058525"/>
          <a:ext cx="12668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</xdr:row>
      <xdr:rowOff>200025</xdr:rowOff>
    </xdr:from>
    <xdr:to>
      <xdr:col>0</xdr:col>
      <xdr:colOff>2209800</xdr:colOff>
      <xdr:row>10</xdr:row>
      <xdr:rowOff>742950</xdr:rowOff>
    </xdr:to>
    <xdr:pic>
      <xdr:nvPicPr>
        <xdr:cNvPr id="155739" name="Рисунок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848350"/>
          <a:ext cx="20478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11</xdr:row>
      <xdr:rowOff>95250</xdr:rowOff>
    </xdr:from>
    <xdr:to>
      <xdr:col>0</xdr:col>
      <xdr:colOff>2000250</xdr:colOff>
      <xdr:row>12</xdr:row>
      <xdr:rowOff>619125</xdr:rowOff>
    </xdr:to>
    <xdr:pic>
      <xdr:nvPicPr>
        <xdr:cNvPr id="155740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648575"/>
          <a:ext cx="18383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26</xdr:row>
      <xdr:rowOff>295275</xdr:rowOff>
    </xdr:from>
    <xdr:to>
      <xdr:col>2</xdr:col>
      <xdr:colOff>990600</xdr:colOff>
      <xdr:row>30</xdr:row>
      <xdr:rowOff>295275</xdr:rowOff>
    </xdr:to>
    <xdr:pic>
      <xdr:nvPicPr>
        <xdr:cNvPr id="155741" name="Рисунок 13" descr="Штакетник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17678400"/>
          <a:ext cx="1971675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19</xdr:row>
      <xdr:rowOff>47625</xdr:rowOff>
    </xdr:from>
    <xdr:to>
      <xdr:col>0</xdr:col>
      <xdr:colOff>1543050</xdr:colOff>
      <xdr:row>19</xdr:row>
      <xdr:rowOff>590550</xdr:rowOff>
    </xdr:to>
    <xdr:pic>
      <xdr:nvPicPr>
        <xdr:cNvPr id="155742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3535025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15</xdr:row>
      <xdr:rowOff>66675</xdr:rowOff>
    </xdr:from>
    <xdr:to>
      <xdr:col>0</xdr:col>
      <xdr:colOff>1752600</xdr:colOff>
      <xdr:row>15</xdr:row>
      <xdr:rowOff>1181100</xdr:rowOff>
    </xdr:to>
    <xdr:pic>
      <xdr:nvPicPr>
        <xdr:cNvPr id="155743" name="Рисунок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9763125"/>
          <a:ext cx="11811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20</xdr:row>
      <xdr:rowOff>47625</xdr:rowOff>
    </xdr:from>
    <xdr:to>
      <xdr:col>0</xdr:col>
      <xdr:colOff>1628775</xdr:colOff>
      <xdr:row>20</xdr:row>
      <xdr:rowOff>590550</xdr:rowOff>
    </xdr:to>
    <xdr:pic>
      <xdr:nvPicPr>
        <xdr:cNvPr id="155744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4163675"/>
          <a:ext cx="9048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18</xdr:row>
      <xdr:rowOff>104775</xdr:rowOff>
    </xdr:from>
    <xdr:to>
      <xdr:col>1</xdr:col>
      <xdr:colOff>981075</xdr:colOff>
      <xdr:row>18</xdr:row>
      <xdr:rowOff>1181100</xdr:rowOff>
    </xdr:to>
    <xdr:pic>
      <xdr:nvPicPr>
        <xdr:cNvPr id="155745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12325350"/>
          <a:ext cx="21431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18</xdr:row>
      <xdr:rowOff>104775</xdr:rowOff>
    </xdr:from>
    <xdr:to>
      <xdr:col>0</xdr:col>
      <xdr:colOff>1276350</xdr:colOff>
      <xdr:row>18</xdr:row>
      <xdr:rowOff>1181100</xdr:rowOff>
    </xdr:to>
    <xdr:pic>
      <xdr:nvPicPr>
        <xdr:cNvPr id="155746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2325350"/>
          <a:ext cx="12382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263236</xdr:colOff>
      <xdr:row>0</xdr:row>
      <xdr:rowOff>235527</xdr:rowOff>
    </xdr:from>
    <xdr:to>
      <xdr:col>2</xdr:col>
      <xdr:colOff>723566</xdr:colOff>
      <xdr:row>1</xdr:row>
      <xdr:rowOff>224525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3236" y="235527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11</xdr:col>
      <xdr:colOff>983673</xdr:colOff>
      <xdr:row>0</xdr:row>
      <xdr:rowOff>221673</xdr:rowOff>
    </xdr:from>
    <xdr:to>
      <xdr:col>13</xdr:col>
      <xdr:colOff>1263226</xdr:colOff>
      <xdr:row>1</xdr:row>
      <xdr:rowOff>161899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265237" y="221673"/>
          <a:ext cx="2828789" cy="89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14</xdr:row>
      <xdr:rowOff>57150</xdr:rowOff>
    </xdr:from>
    <xdr:to>
      <xdr:col>0</xdr:col>
      <xdr:colOff>2009775</xdr:colOff>
      <xdr:row>16</xdr:row>
      <xdr:rowOff>352425</xdr:rowOff>
    </xdr:to>
    <xdr:pic>
      <xdr:nvPicPr>
        <xdr:cNvPr id="1485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867525"/>
          <a:ext cx="1952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7</xdr:row>
      <xdr:rowOff>66675</xdr:rowOff>
    </xdr:from>
    <xdr:to>
      <xdr:col>0</xdr:col>
      <xdr:colOff>2009775</xdr:colOff>
      <xdr:row>9</xdr:row>
      <xdr:rowOff>361950</xdr:rowOff>
    </xdr:to>
    <xdr:pic>
      <xdr:nvPicPr>
        <xdr:cNvPr id="14855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333750"/>
          <a:ext cx="1952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4</xdr:row>
      <xdr:rowOff>76200</xdr:rowOff>
    </xdr:from>
    <xdr:to>
      <xdr:col>0</xdr:col>
      <xdr:colOff>2009775</xdr:colOff>
      <xdr:row>6</xdr:row>
      <xdr:rowOff>371475</xdr:rowOff>
    </xdr:to>
    <xdr:pic>
      <xdr:nvPicPr>
        <xdr:cNvPr id="148551" name="Picture 5" descr="Откатные на фауресик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085975"/>
          <a:ext cx="19526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37</xdr:row>
      <xdr:rowOff>190500</xdr:rowOff>
    </xdr:from>
    <xdr:to>
      <xdr:col>1</xdr:col>
      <xdr:colOff>1162050</xdr:colOff>
      <xdr:row>42</xdr:row>
      <xdr:rowOff>76200</xdr:rowOff>
    </xdr:to>
    <xdr:pic>
      <xdr:nvPicPr>
        <xdr:cNvPr id="148552" name="Afbeelding 1088" descr="LSKZ U2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16049625"/>
          <a:ext cx="10477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1228725</xdr:colOff>
      <xdr:row>39</xdr:row>
      <xdr:rowOff>85725</xdr:rowOff>
    </xdr:from>
    <xdr:to>
      <xdr:col>1</xdr:col>
      <xdr:colOff>1524000</xdr:colOff>
      <xdr:row>42</xdr:row>
      <xdr:rowOff>57150</xdr:rowOff>
    </xdr:to>
    <xdr:pic>
      <xdr:nvPicPr>
        <xdr:cNvPr id="148553" name="Afbeelding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0" y="16573500"/>
          <a:ext cx="2952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1571625</xdr:colOff>
      <xdr:row>39</xdr:row>
      <xdr:rowOff>95250</xdr:rowOff>
    </xdr:from>
    <xdr:to>
      <xdr:col>1</xdr:col>
      <xdr:colOff>1914525</xdr:colOff>
      <xdr:row>42</xdr:row>
      <xdr:rowOff>19050</xdr:rowOff>
    </xdr:to>
    <xdr:pic>
      <xdr:nvPicPr>
        <xdr:cNvPr id="148554" name="Afbeelding 138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0" y="16583025"/>
          <a:ext cx="3429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</xdr:row>
      <xdr:rowOff>47625</xdr:rowOff>
    </xdr:from>
    <xdr:to>
      <xdr:col>0</xdr:col>
      <xdr:colOff>2009775</xdr:colOff>
      <xdr:row>10</xdr:row>
      <xdr:rowOff>1162050</xdr:rowOff>
    </xdr:to>
    <xdr:pic>
      <xdr:nvPicPr>
        <xdr:cNvPr id="148555" name="Рисунок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572000"/>
          <a:ext cx="19526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95250</xdr:colOff>
      <xdr:row>37</xdr:row>
      <xdr:rowOff>47625</xdr:rowOff>
    </xdr:from>
    <xdr:to>
      <xdr:col>12</xdr:col>
      <xdr:colOff>1352550</xdr:colOff>
      <xdr:row>39</xdr:row>
      <xdr:rowOff>257175</xdr:rowOff>
    </xdr:to>
    <xdr:pic>
      <xdr:nvPicPr>
        <xdr:cNvPr id="14855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6550" y="15906750"/>
          <a:ext cx="12573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142875</xdr:colOff>
      <xdr:row>40</xdr:row>
      <xdr:rowOff>57150</xdr:rowOff>
    </xdr:from>
    <xdr:to>
      <xdr:col>12</xdr:col>
      <xdr:colOff>1257300</xdr:colOff>
      <xdr:row>42</xdr:row>
      <xdr:rowOff>257175</xdr:rowOff>
    </xdr:to>
    <xdr:pic>
      <xdr:nvPicPr>
        <xdr:cNvPr id="14855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64175" y="16859250"/>
          <a:ext cx="11144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22</xdr:row>
      <xdr:rowOff>152400</xdr:rowOff>
    </xdr:from>
    <xdr:to>
      <xdr:col>0</xdr:col>
      <xdr:colOff>2114550</xdr:colOff>
      <xdr:row>25</xdr:row>
      <xdr:rowOff>276225</xdr:rowOff>
    </xdr:to>
    <xdr:pic>
      <xdr:nvPicPr>
        <xdr:cNvPr id="148559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734550"/>
          <a:ext cx="2076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1" name="Object 1" hidden="1">
              <a:extLst>
                <a:ext uri="{63B3BB69-23CF-44E3-9099-C40C66FF867C}">
                  <a14:compatExt spid="_x0000_s148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8482" name="Object 2" hidden="1">
              <a:extLst>
                <a:ext uri="{63B3BB69-23CF-44E3-9099-C40C66FF867C}">
                  <a14:compatExt spid="_x0000_s148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401782</xdr:colOff>
      <xdr:row>0</xdr:row>
      <xdr:rowOff>193964</xdr:rowOff>
    </xdr:from>
    <xdr:to>
      <xdr:col>2</xdr:col>
      <xdr:colOff>224803</xdr:colOff>
      <xdr:row>1</xdr:row>
      <xdr:rowOff>182962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1782" y="193964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9</xdr:col>
      <xdr:colOff>983673</xdr:colOff>
      <xdr:row>0</xdr:row>
      <xdr:rowOff>221673</xdr:rowOff>
    </xdr:from>
    <xdr:to>
      <xdr:col>11</xdr:col>
      <xdr:colOff>986134</xdr:colOff>
      <xdr:row>1</xdr:row>
      <xdr:rowOff>161899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240000" y="221673"/>
          <a:ext cx="2828789" cy="8961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12</xdr:row>
      <xdr:rowOff>95250</xdr:rowOff>
    </xdr:from>
    <xdr:to>
      <xdr:col>0</xdr:col>
      <xdr:colOff>1800225</xdr:colOff>
      <xdr:row>16</xdr:row>
      <xdr:rowOff>85725</xdr:rowOff>
    </xdr:to>
    <xdr:pic>
      <xdr:nvPicPr>
        <xdr:cNvPr id="156799" name="Picture 1" descr="калитки copy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81550"/>
          <a:ext cx="17621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</xdr:row>
      <xdr:rowOff>133350</xdr:rowOff>
    </xdr:from>
    <xdr:to>
      <xdr:col>0</xdr:col>
      <xdr:colOff>1666875</xdr:colOff>
      <xdr:row>7</xdr:row>
      <xdr:rowOff>247650</xdr:rowOff>
    </xdr:to>
    <xdr:pic>
      <xdr:nvPicPr>
        <xdr:cNvPr id="156800" name="Picture 2" descr="Ворота cop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43125"/>
          <a:ext cx="15906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1371600</xdr:colOff>
      <xdr:row>10</xdr:row>
      <xdr:rowOff>66675</xdr:rowOff>
    </xdr:from>
    <xdr:to>
      <xdr:col>9</xdr:col>
      <xdr:colOff>257175</xdr:colOff>
      <xdr:row>11</xdr:row>
      <xdr:rowOff>333375</xdr:rowOff>
    </xdr:to>
    <xdr:pic>
      <xdr:nvPicPr>
        <xdr:cNvPr id="156801" name="Picture 300" descr="00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3990975"/>
          <a:ext cx="4095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809625</xdr:colOff>
      <xdr:row>16</xdr:row>
      <xdr:rowOff>57150</xdr:rowOff>
    </xdr:from>
    <xdr:to>
      <xdr:col>9</xdr:col>
      <xdr:colOff>895350</xdr:colOff>
      <xdr:row>17</xdr:row>
      <xdr:rowOff>323850</xdr:rowOff>
    </xdr:to>
    <xdr:pic>
      <xdr:nvPicPr>
        <xdr:cNvPr id="15680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96900" y="6267450"/>
          <a:ext cx="1609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819150</xdr:colOff>
      <xdr:row>14</xdr:row>
      <xdr:rowOff>47625</xdr:rowOff>
    </xdr:from>
    <xdr:to>
      <xdr:col>9</xdr:col>
      <xdr:colOff>895350</xdr:colOff>
      <xdr:row>15</xdr:row>
      <xdr:rowOff>314325</xdr:rowOff>
    </xdr:to>
    <xdr:pic>
      <xdr:nvPicPr>
        <xdr:cNvPr id="15680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5" y="5495925"/>
          <a:ext cx="16002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1362075</xdr:colOff>
      <xdr:row>12</xdr:row>
      <xdr:rowOff>57150</xdr:rowOff>
    </xdr:from>
    <xdr:to>
      <xdr:col>9</xdr:col>
      <xdr:colOff>257175</xdr:colOff>
      <xdr:row>13</xdr:row>
      <xdr:rowOff>323850</xdr:rowOff>
    </xdr:to>
    <xdr:pic>
      <xdr:nvPicPr>
        <xdr:cNvPr id="15680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49350" y="4743450"/>
          <a:ext cx="419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1552575</xdr:colOff>
      <xdr:row>38</xdr:row>
      <xdr:rowOff>85725</xdr:rowOff>
    </xdr:from>
    <xdr:to>
      <xdr:col>1</xdr:col>
      <xdr:colOff>1352550</xdr:colOff>
      <xdr:row>41</xdr:row>
      <xdr:rowOff>314325</xdr:rowOff>
    </xdr:to>
    <xdr:pic>
      <xdr:nvPicPr>
        <xdr:cNvPr id="156805" name="Рисунок 1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3754100"/>
          <a:ext cx="17907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38</xdr:row>
      <xdr:rowOff>161925</xdr:rowOff>
    </xdr:from>
    <xdr:to>
      <xdr:col>0</xdr:col>
      <xdr:colOff>1200150</xdr:colOff>
      <xdr:row>41</xdr:row>
      <xdr:rowOff>314325</xdr:rowOff>
    </xdr:to>
    <xdr:pic>
      <xdr:nvPicPr>
        <xdr:cNvPr id="156806" name="Рисунок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3830300"/>
          <a:ext cx="9906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152400</xdr:colOff>
      <xdr:row>48</xdr:row>
      <xdr:rowOff>219075</xdr:rowOff>
    </xdr:from>
    <xdr:to>
      <xdr:col>7</xdr:col>
      <xdr:colOff>1371600</xdr:colOff>
      <xdr:row>49</xdr:row>
      <xdr:rowOff>333375</xdr:rowOff>
    </xdr:to>
    <xdr:pic>
      <xdr:nvPicPr>
        <xdr:cNvPr id="15680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5675" y="17630775"/>
          <a:ext cx="12192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44</xdr:row>
      <xdr:rowOff>76200</xdr:rowOff>
    </xdr:from>
    <xdr:to>
      <xdr:col>7</xdr:col>
      <xdr:colOff>1219200</xdr:colOff>
      <xdr:row>45</xdr:row>
      <xdr:rowOff>266700</xdr:rowOff>
    </xdr:to>
    <xdr:pic>
      <xdr:nvPicPr>
        <xdr:cNvPr id="156809" name="Рисунок 1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15963900"/>
          <a:ext cx="10096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276225</xdr:colOff>
      <xdr:row>50</xdr:row>
      <xdr:rowOff>171450</xdr:rowOff>
    </xdr:from>
    <xdr:to>
      <xdr:col>7</xdr:col>
      <xdr:colOff>1133475</xdr:colOff>
      <xdr:row>52</xdr:row>
      <xdr:rowOff>238125</xdr:rowOff>
    </xdr:to>
    <xdr:pic>
      <xdr:nvPicPr>
        <xdr:cNvPr id="156810" name="Рисунок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18659475"/>
          <a:ext cx="8572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22</xdr:row>
      <xdr:rowOff>219075</xdr:rowOff>
    </xdr:from>
    <xdr:to>
      <xdr:col>0</xdr:col>
      <xdr:colOff>1895475</xdr:colOff>
      <xdr:row>25</xdr:row>
      <xdr:rowOff>238125</xdr:rowOff>
    </xdr:to>
    <xdr:pic>
      <xdr:nvPicPr>
        <xdr:cNvPr id="156811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458200"/>
          <a:ext cx="18002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31</xdr:row>
      <xdr:rowOff>219075</xdr:rowOff>
    </xdr:from>
    <xdr:to>
      <xdr:col>0</xdr:col>
      <xdr:colOff>1952625</xdr:colOff>
      <xdr:row>33</xdr:row>
      <xdr:rowOff>209550</xdr:rowOff>
    </xdr:to>
    <xdr:pic>
      <xdr:nvPicPr>
        <xdr:cNvPr id="156812" name="Рисунок 1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1601450"/>
          <a:ext cx="1076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30</xdr:row>
      <xdr:rowOff>219075</xdr:rowOff>
    </xdr:from>
    <xdr:to>
      <xdr:col>0</xdr:col>
      <xdr:colOff>904875</xdr:colOff>
      <xdr:row>34</xdr:row>
      <xdr:rowOff>219075</xdr:rowOff>
    </xdr:to>
    <xdr:pic>
      <xdr:nvPicPr>
        <xdr:cNvPr id="156813" name="Рисунок 1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249025"/>
          <a:ext cx="885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66675</xdr:colOff>
      <xdr:row>54</xdr:row>
      <xdr:rowOff>66675</xdr:rowOff>
    </xdr:from>
    <xdr:to>
      <xdr:col>7</xdr:col>
      <xdr:colOff>1400175</xdr:colOff>
      <xdr:row>54</xdr:row>
      <xdr:rowOff>371475</xdr:rowOff>
    </xdr:to>
    <xdr:pic>
      <xdr:nvPicPr>
        <xdr:cNvPr id="156814" name="Рисунок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993521">
          <a:off x="11544300" y="19802475"/>
          <a:ext cx="3048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866775</xdr:colOff>
      <xdr:row>30</xdr:row>
      <xdr:rowOff>190500</xdr:rowOff>
    </xdr:from>
    <xdr:to>
      <xdr:col>9</xdr:col>
      <xdr:colOff>1485900</xdr:colOff>
      <xdr:row>33</xdr:row>
      <xdr:rowOff>276225</xdr:rowOff>
    </xdr:to>
    <xdr:pic>
      <xdr:nvPicPr>
        <xdr:cNvPr id="156815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11220450"/>
          <a:ext cx="21431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123825</xdr:colOff>
      <xdr:row>30</xdr:row>
      <xdr:rowOff>190500</xdr:rowOff>
    </xdr:from>
    <xdr:to>
      <xdr:col>8</xdr:col>
      <xdr:colOff>809625</xdr:colOff>
      <xdr:row>33</xdr:row>
      <xdr:rowOff>276225</xdr:rowOff>
    </xdr:to>
    <xdr:pic>
      <xdr:nvPicPr>
        <xdr:cNvPr id="156816" name="Рисунок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11100" y="11220450"/>
          <a:ext cx="685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190500</xdr:colOff>
      <xdr:row>46</xdr:row>
      <xdr:rowOff>123825</xdr:rowOff>
    </xdr:from>
    <xdr:to>
      <xdr:col>7</xdr:col>
      <xdr:colOff>1276350</xdr:colOff>
      <xdr:row>47</xdr:row>
      <xdr:rowOff>314325</xdr:rowOff>
    </xdr:to>
    <xdr:pic>
      <xdr:nvPicPr>
        <xdr:cNvPr id="156817" name="Рисунок 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16773525"/>
          <a:ext cx="1085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266700</xdr:colOff>
      <xdr:row>38</xdr:row>
      <xdr:rowOff>114300</xdr:rowOff>
    </xdr:from>
    <xdr:to>
      <xdr:col>12</xdr:col>
      <xdr:colOff>1238250</xdr:colOff>
      <xdr:row>41</xdr:row>
      <xdr:rowOff>238125</xdr:rowOff>
    </xdr:to>
    <xdr:pic>
      <xdr:nvPicPr>
        <xdr:cNvPr id="156818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5975" y="13782675"/>
          <a:ext cx="24955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190500</xdr:colOff>
      <xdr:row>38</xdr:row>
      <xdr:rowOff>114300</xdr:rowOff>
    </xdr:from>
    <xdr:to>
      <xdr:col>11</xdr:col>
      <xdr:colOff>114300</xdr:colOff>
      <xdr:row>41</xdr:row>
      <xdr:rowOff>238125</xdr:rowOff>
    </xdr:to>
    <xdr:pic>
      <xdr:nvPicPr>
        <xdr:cNvPr id="156819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5775" y="13782675"/>
          <a:ext cx="14478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138545</xdr:colOff>
      <xdr:row>0</xdr:row>
      <xdr:rowOff>193964</xdr:rowOff>
    </xdr:from>
    <xdr:to>
      <xdr:col>2</xdr:col>
      <xdr:colOff>404911</xdr:colOff>
      <xdr:row>1</xdr:row>
      <xdr:rowOff>182962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8545" y="193964"/>
          <a:ext cx="4145639" cy="944962"/>
        </a:xfrm>
        <a:prstGeom prst="rect">
          <a:avLst/>
        </a:prstGeom>
      </xdr:spPr>
    </xdr:pic>
    <xdr:clientData/>
  </xdr:twoCellAnchor>
  <xdr:twoCellAnchor editAs="oneCell">
    <xdr:from>
      <xdr:col>14</xdr:col>
      <xdr:colOff>429491</xdr:colOff>
      <xdr:row>0</xdr:row>
      <xdr:rowOff>207818</xdr:rowOff>
    </xdr:from>
    <xdr:to>
      <xdr:col>16</xdr:col>
      <xdr:colOff>127152</xdr:colOff>
      <xdr:row>1</xdr:row>
      <xdr:rowOff>148044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666036" y="207818"/>
          <a:ext cx="2828789" cy="89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90.emf"/><Relationship Id="rId4" Type="http://schemas.openxmlformats.org/officeDocument/2006/relationships/oleObject" Target="../embeddings/oleObject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U70"/>
  <sheetViews>
    <sheetView showGridLines="0" topLeftCell="A37" zoomScale="55" zoomScaleNormal="55" zoomScaleSheetLayoutView="55" zoomScalePageLayoutView="55" workbookViewId="0">
      <selection activeCell="R7" sqref="R7"/>
    </sheetView>
  </sheetViews>
  <sheetFormatPr defaultColWidth="9.109375" defaultRowHeight="13.2"/>
  <cols>
    <col min="1" max="1" width="24.6640625" style="1" customWidth="1"/>
    <col min="2" max="2" width="27.88671875" style="1" customWidth="1"/>
    <col min="3" max="4" width="25.6640625" style="1" customWidth="1"/>
    <col min="5" max="5" width="16.6640625" style="1" customWidth="1"/>
    <col min="6" max="6" width="15.33203125" style="1" customWidth="1"/>
    <col min="7" max="7" width="18.6640625" style="6" customWidth="1"/>
    <col min="8" max="8" width="16.6640625" style="1" customWidth="1"/>
    <col min="9" max="12" width="15.6640625" style="1" customWidth="1"/>
    <col min="13" max="14" width="16.44140625" style="1" hidden="1" customWidth="1"/>
    <col min="15" max="15" width="15.44140625" style="1" bestFit="1" customWidth="1"/>
    <col min="16" max="16" width="17.44140625" style="1" bestFit="1" customWidth="1"/>
    <col min="17" max="17" width="9.109375" style="1"/>
    <col min="18" max="18" width="17.33203125" style="1" bestFit="1" customWidth="1"/>
    <col min="19" max="19" width="9.109375" style="1"/>
    <col min="20" max="20" width="17.33203125" style="1" bestFit="1" customWidth="1"/>
    <col min="21" max="16384" width="9.109375" style="1"/>
  </cols>
  <sheetData>
    <row r="1" spans="1:21" ht="75.75" customHeight="1">
      <c r="B1" s="36"/>
      <c r="C1" s="36"/>
      <c r="F1" s="651"/>
      <c r="G1" s="919"/>
      <c r="H1" s="919"/>
      <c r="I1" s="919"/>
      <c r="J1" s="919"/>
      <c r="K1" s="919"/>
      <c r="L1" s="919"/>
      <c r="M1" s="36"/>
    </row>
    <row r="2" spans="1:21" ht="33" customHeight="1">
      <c r="A2" s="9"/>
      <c r="B2" s="9"/>
      <c r="C2" s="9"/>
      <c r="D2" s="817" t="s">
        <v>168</v>
      </c>
      <c r="E2" s="817"/>
      <c r="F2" s="817"/>
      <c r="G2" s="817"/>
      <c r="H2" s="203"/>
      <c r="J2" s="211" t="s">
        <v>151</v>
      </c>
      <c r="K2" s="931">
        <v>44228</v>
      </c>
      <c r="L2" s="931"/>
      <c r="M2" s="9"/>
    </row>
    <row r="3" spans="1:21" ht="110.1" customHeight="1">
      <c r="A3" s="1684" t="s">
        <v>95</v>
      </c>
      <c r="B3" s="1684" t="s">
        <v>86</v>
      </c>
      <c r="C3" s="1684" t="s">
        <v>124</v>
      </c>
      <c r="D3" s="1684" t="s">
        <v>416</v>
      </c>
      <c r="E3" s="1684"/>
      <c r="F3" s="1684"/>
      <c r="G3" s="1684"/>
      <c r="H3" s="1684"/>
      <c r="I3" s="1685" t="s">
        <v>523</v>
      </c>
      <c r="J3" s="1686"/>
      <c r="K3" s="1686"/>
      <c r="L3" s="1687"/>
      <c r="M3" s="9"/>
    </row>
    <row r="4" spans="1:21" ht="30" customHeight="1">
      <c r="A4" s="1684"/>
      <c r="B4" s="1684"/>
      <c r="C4" s="1684"/>
      <c r="D4" s="1684"/>
      <c r="E4" s="1684"/>
      <c r="F4" s="1684"/>
      <c r="G4" s="1684"/>
      <c r="H4" s="1684"/>
      <c r="I4" s="1685" t="s">
        <v>104</v>
      </c>
      <c r="J4" s="1686"/>
      <c r="K4" s="1686"/>
      <c r="L4" s="1687"/>
      <c r="M4" s="9"/>
    </row>
    <row r="5" spans="1:21" ht="24.9" customHeight="1">
      <c r="A5" s="965"/>
      <c r="B5" s="963" t="s">
        <v>606</v>
      </c>
      <c r="C5" s="966">
        <v>2</v>
      </c>
      <c r="D5" s="920" t="s">
        <v>496</v>
      </c>
      <c r="E5" s="921"/>
      <c r="F5" s="921"/>
      <c r="G5" s="921"/>
      <c r="H5" s="922"/>
      <c r="I5" s="957" t="s">
        <v>510</v>
      </c>
      <c r="J5" s="958"/>
      <c r="K5" s="958"/>
      <c r="L5" s="959"/>
      <c r="M5" s="9"/>
    </row>
    <row r="6" spans="1:21" ht="24.9" customHeight="1">
      <c r="A6" s="965"/>
      <c r="B6" s="963"/>
      <c r="C6" s="967"/>
      <c r="D6" s="923"/>
      <c r="E6" s="924"/>
      <c r="F6" s="924"/>
      <c r="G6" s="924"/>
      <c r="H6" s="925"/>
      <c r="I6" s="929" t="s">
        <v>75</v>
      </c>
      <c r="J6" s="938"/>
      <c r="K6" s="929" t="s">
        <v>76</v>
      </c>
      <c r="L6" s="930"/>
      <c r="M6" s="9"/>
    </row>
    <row r="7" spans="1:21" ht="30" customHeight="1">
      <c r="A7" s="965"/>
      <c r="B7" s="963"/>
      <c r="C7" s="967"/>
      <c r="D7" s="923"/>
      <c r="E7" s="924"/>
      <c r="F7" s="924"/>
      <c r="G7" s="924"/>
      <c r="H7" s="925"/>
      <c r="I7" s="664" t="s">
        <v>497</v>
      </c>
      <c r="J7" s="665" t="s">
        <v>498</v>
      </c>
      <c r="K7" s="664" t="s">
        <v>497</v>
      </c>
      <c r="L7" s="665" t="s">
        <v>498</v>
      </c>
      <c r="M7" s="9"/>
    </row>
    <row r="8" spans="1:21" ht="50.1" customHeight="1">
      <c r="A8" s="965"/>
      <c r="B8" s="963"/>
      <c r="C8" s="968"/>
      <c r="D8" s="926"/>
      <c r="E8" s="927"/>
      <c r="F8" s="927"/>
      <c r="G8" s="927"/>
      <c r="H8" s="928"/>
      <c r="I8" s="807">
        <f>(I19*2+I24+I33*2+I41*44)/2.5</f>
        <v>781.92</v>
      </c>
      <c r="J8" s="808">
        <f>(I19*2+I25+I33*2+I41*44)/2.5</f>
        <v>852.32</v>
      </c>
      <c r="K8" s="807">
        <f>(I20*2+N24+I34*2+I41*44)/2.5</f>
        <v>1287.52</v>
      </c>
      <c r="L8" s="808">
        <f>(I20*2+N25+I34*2+I41*44)/2.5</f>
        <v>1410.72</v>
      </c>
      <c r="M8" s="9"/>
      <c r="N8" s="498"/>
      <c r="O8" s="498"/>
      <c r="P8" s="498"/>
      <c r="Q8" s="498"/>
      <c r="R8" s="498"/>
      <c r="S8" s="498"/>
      <c r="T8" s="498"/>
      <c r="U8" s="136"/>
    </row>
    <row r="9" spans="1:21" ht="30" customHeight="1">
      <c r="A9" s="912"/>
      <c r="B9" s="912"/>
      <c r="C9" s="912"/>
      <c r="D9" s="912"/>
      <c r="E9" s="912"/>
      <c r="F9" s="912"/>
      <c r="G9" s="912"/>
      <c r="H9" s="912"/>
      <c r="I9" s="947" t="s">
        <v>509</v>
      </c>
      <c r="J9" s="948"/>
      <c r="K9" s="948"/>
      <c r="L9" s="949"/>
      <c r="M9" s="9"/>
      <c r="N9" s="498"/>
      <c r="O9" s="498"/>
      <c r="P9" s="498"/>
      <c r="Q9" s="498"/>
      <c r="R9" s="498"/>
      <c r="S9" s="498"/>
      <c r="T9" s="498"/>
      <c r="U9" s="136"/>
    </row>
    <row r="10" spans="1:21" ht="30" customHeight="1">
      <c r="A10" s="912"/>
      <c r="B10" s="912"/>
      <c r="C10" s="912"/>
      <c r="D10" s="912"/>
      <c r="E10" s="912"/>
      <c r="F10" s="912"/>
      <c r="G10" s="912"/>
      <c r="H10" s="912"/>
      <c r="I10" s="939" t="s">
        <v>497</v>
      </c>
      <c r="J10" s="940"/>
      <c r="K10" s="929" t="s">
        <v>498</v>
      </c>
      <c r="L10" s="930"/>
      <c r="M10" s="9"/>
      <c r="N10" s="498"/>
      <c r="O10" s="498"/>
      <c r="P10" s="498"/>
      <c r="Q10" s="498"/>
      <c r="R10" s="498"/>
      <c r="S10" s="498"/>
      <c r="T10" s="498"/>
      <c r="U10" s="136"/>
    </row>
    <row r="11" spans="1:21" ht="60" customHeight="1">
      <c r="A11" s="962"/>
      <c r="B11" s="963" t="s">
        <v>607</v>
      </c>
      <c r="C11" s="809">
        <v>1.65</v>
      </c>
      <c r="D11" s="964" t="s">
        <v>524</v>
      </c>
      <c r="E11" s="964"/>
      <c r="F11" s="964"/>
      <c r="G11" s="964"/>
      <c r="H11" s="964"/>
      <c r="I11" s="941">
        <f>(I17*3+I29*2+I31*2+I35+I41*27)/2.5</f>
        <v>2190.16</v>
      </c>
      <c r="J11" s="942"/>
      <c r="K11" s="941">
        <f>(I17*3+I29*2+I32*2+I35+I41*27)/2.5</f>
        <v>2284.56</v>
      </c>
      <c r="L11" s="943"/>
      <c r="M11" s="9"/>
      <c r="N11" s="498"/>
      <c r="O11" s="498"/>
      <c r="P11" s="498"/>
      <c r="Q11" s="498"/>
      <c r="R11" s="498"/>
      <c r="S11" s="498"/>
      <c r="T11" s="498"/>
      <c r="U11" s="136"/>
    </row>
    <row r="12" spans="1:21" ht="60" customHeight="1">
      <c r="A12" s="962"/>
      <c r="B12" s="963"/>
      <c r="C12" s="810">
        <v>2</v>
      </c>
      <c r="D12" s="964"/>
      <c r="E12" s="964"/>
      <c r="F12" s="964"/>
      <c r="G12" s="964"/>
      <c r="H12" s="964"/>
      <c r="I12" s="936">
        <f>(I18*3+I29*2+I31*2+I35+I41*27)/2.5</f>
        <v>2461.3599999999997</v>
      </c>
      <c r="J12" s="944"/>
      <c r="K12" s="936">
        <f>(I18*3+I29*2+I32*2+I35+I41*27)/2.5</f>
        <v>2555.7599999999998</v>
      </c>
      <c r="L12" s="937"/>
      <c r="M12" s="9"/>
      <c r="N12" s="498"/>
      <c r="O12" s="498"/>
      <c r="P12" s="498"/>
      <c r="Q12" s="498"/>
      <c r="R12" s="498"/>
      <c r="S12" s="498"/>
      <c r="T12" s="498"/>
      <c r="U12" s="136"/>
    </row>
    <row r="13" spans="1:21" ht="69.900000000000006" customHeight="1">
      <c r="A13" s="862"/>
      <c r="B13" s="960" t="s">
        <v>608</v>
      </c>
      <c r="C13" s="811">
        <v>2</v>
      </c>
      <c r="D13" s="920" t="s">
        <v>505</v>
      </c>
      <c r="E13" s="921"/>
      <c r="F13" s="921"/>
      <c r="G13" s="921"/>
      <c r="H13" s="922"/>
      <c r="I13" s="941">
        <f>(I17*3+I29*3+I30+I31*2+I35+I41*33)/2.5</f>
        <v>2933.84</v>
      </c>
      <c r="J13" s="942"/>
      <c r="K13" s="941">
        <f>(I17*3+I29*3+I30+I32*2+I35+I41*36)/2.5</f>
        <v>3034.48</v>
      </c>
      <c r="L13" s="943"/>
      <c r="M13" s="9"/>
      <c r="N13" s="498"/>
      <c r="O13" s="498"/>
      <c r="P13" s="498"/>
      <c r="Q13" s="498"/>
      <c r="R13" s="498"/>
      <c r="S13" s="498"/>
      <c r="T13" s="498"/>
      <c r="U13" s="136"/>
    </row>
    <row r="14" spans="1:21" ht="69.900000000000006" customHeight="1">
      <c r="A14" s="863"/>
      <c r="B14" s="961"/>
      <c r="C14" s="812">
        <v>2.4</v>
      </c>
      <c r="D14" s="926"/>
      <c r="E14" s="927"/>
      <c r="F14" s="927"/>
      <c r="G14" s="927"/>
      <c r="H14" s="928"/>
      <c r="I14" s="936">
        <f>(I18*3+I29*3+I30+N26+I31*2+I37*2+I41*39)/2.5</f>
        <v>4285.12</v>
      </c>
      <c r="J14" s="944"/>
      <c r="K14" s="936">
        <f>(I18*3+I29*3+I30+N26+I32*2+I37*2+I41*43)/2.5</f>
        <v>4387.84</v>
      </c>
      <c r="L14" s="937"/>
      <c r="M14" s="9"/>
      <c r="N14" s="498"/>
      <c r="O14" s="498"/>
      <c r="P14" s="498"/>
      <c r="Q14" s="498"/>
      <c r="R14" s="498"/>
      <c r="S14" s="498"/>
      <c r="T14" s="498"/>
      <c r="U14" s="136"/>
    </row>
    <row r="15" spans="1:21" s="505" customFormat="1" ht="39.9" customHeight="1">
      <c r="A15" s="945" t="s">
        <v>178</v>
      </c>
      <c r="B15" s="945"/>
      <c r="C15" s="945"/>
      <c r="D15" s="945"/>
      <c r="E15" s="945"/>
      <c r="F15" s="945"/>
      <c r="G15" s="945"/>
      <c r="H15" s="945"/>
      <c r="I15" s="945"/>
      <c r="J15" s="945"/>
      <c r="K15" s="945"/>
      <c r="L15" s="945"/>
      <c r="M15" s="19"/>
    </row>
    <row r="16" spans="1:21" ht="55.5" customHeight="1">
      <c r="A16" s="806" t="s">
        <v>95</v>
      </c>
      <c r="B16" s="946" t="s">
        <v>86</v>
      </c>
      <c r="C16" s="946"/>
      <c r="D16" s="806" t="s">
        <v>125</v>
      </c>
      <c r="E16" s="806" t="s">
        <v>126</v>
      </c>
      <c r="F16" s="806" t="s">
        <v>32</v>
      </c>
      <c r="G16" s="806" t="s">
        <v>52</v>
      </c>
      <c r="H16" s="806" t="s">
        <v>127</v>
      </c>
      <c r="I16" s="906" t="s">
        <v>494</v>
      </c>
      <c r="J16" s="907"/>
      <c r="K16" s="907"/>
      <c r="L16" s="908"/>
      <c r="M16" s="111" t="s">
        <v>21</v>
      </c>
      <c r="N16" s="130"/>
      <c r="P16" s="309"/>
    </row>
    <row r="17" spans="1:20" ht="39.9" customHeight="1">
      <c r="A17" s="861"/>
      <c r="B17" s="820" t="s">
        <v>495</v>
      </c>
      <c r="C17" s="820"/>
      <c r="D17" s="652" t="s">
        <v>53</v>
      </c>
      <c r="E17" s="821">
        <v>100</v>
      </c>
      <c r="F17" s="653">
        <v>5.9</v>
      </c>
      <c r="G17" s="932" t="s">
        <v>38</v>
      </c>
      <c r="H17" s="934">
        <v>0.5</v>
      </c>
      <c r="I17" s="828">
        <f t="shared" ref="I17:I27" si="0">ROUND(M17*Belarus*(1-$B$56),2)</f>
        <v>988</v>
      </c>
      <c r="J17" s="829"/>
      <c r="K17" s="829"/>
      <c r="L17" s="830"/>
      <c r="M17" s="119">
        <v>988</v>
      </c>
      <c r="N17" s="553"/>
      <c r="O17" s="429"/>
      <c r="P17" s="429"/>
    </row>
    <row r="18" spans="1:20" ht="39.9" customHeight="1">
      <c r="A18" s="861"/>
      <c r="B18" s="820"/>
      <c r="C18" s="820"/>
      <c r="D18" s="654" t="s">
        <v>68</v>
      </c>
      <c r="E18" s="822"/>
      <c r="F18" s="655">
        <v>7.3</v>
      </c>
      <c r="G18" s="933"/>
      <c r="H18" s="935"/>
      <c r="I18" s="832">
        <f t="shared" si="0"/>
        <v>1214</v>
      </c>
      <c r="J18" s="833"/>
      <c r="K18" s="833"/>
      <c r="L18" s="834"/>
      <c r="M18" s="119">
        <v>1214</v>
      </c>
      <c r="N18" s="553"/>
      <c r="O18" s="429"/>
      <c r="P18" s="429"/>
    </row>
    <row r="19" spans="1:20" ht="39.9" customHeight="1">
      <c r="A19" s="862"/>
      <c r="B19" s="913" t="s">
        <v>69</v>
      </c>
      <c r="C19" s="914"/>
      <c r="D19" s="821" t="s">
        <v>70</v>
      </c>
      <c r="E19" s="821">
        <v>180</v>
      </c>
      <c r="F19" s="835">
        <v>2.4500000000000002</v>
      </c>
      <c r="G19" s="653" t="s">
        <v>71</v>
      </c>
      <c r="H19" s="837">
        <v>1</v>
      </c>
      <c r="I19" s="909">
        <f t="shared" si="0"/>
        <v>353</v>
      </c>
      <c r="J19" s="910"/>
      <c r="K19" s="910"/>
      <c r="L19" s="911"/>
      <c r="M19" s="119">
        <v>353</v>
      </c>
      <c r="N19" s="553"/>
      <c r="O19" s="429"/>
      <c r="P19" s="429"/>
      <c r="R19" s="309"/>
      <c r="T19" s="515"/>
    </row>
    <row r="20" spans="1:20" ht="39.9" customHeight="1">
      <c r="A20" s="882"/>
      <c r="B20" s="915"/>
      <c r="C20" s="916"/>
      <c r="D20" s="822"/>
      <c r="E20" s="905"/>
      <c r="F20" s="836"/>
      <c r="G20" s="655" t="s">
        <v>94</v>
      </c>
      <c r="H20" s="883"/>
      <c r="I20" s="879">
        <f t="shared" si="0"/>
        <v>599</v>
      </c>
      <c r="J20" s="880"/>
      <c r="K20" s="880"/>
      <c r="L20" s="881"/>
      <c r="M20" s="119">
        <v>599</v>
      </c>
      <c r="N20" s="553"/>
      <c r="O20" s="429"/>
      <c r="P20" s="429"/>
      <c r="R20" s="309"/>
      <c r="T20" s="515"/>
    </row>
    <row r="21" spans="1:20" ht="39.9" customHeight="1">
      <c r="A21" s="882"/>
      <c r="B21" s="915"/>
      <c r="C21" s="916"/>
      <c r="D21" s="905" t="s">
        <v>72</v>
      </c>
      <c r="E21" s="905"/>
      <c r="F21" s="895">
        <v>2.94</v>
      </c>
      <c r="G21" s="653" t="s">
        <v>71</v>
      </c>
      <c r="H21" s="883"/>
      <c r="I21" s="909">
        <f t="shared" si="0"/>
        <v>423</v>
      </c>
      <c r="J21" s="910"/>
      <c r="K21" s="910"/>
      <c r="L21" s="911"/>
      <c r="M21" s="119">
        <v>423</v>
      </c>
      <c r="N21" s="553"/>
      <c r="O21" s="429"/>
      <c r="P21" s="429"/>
      <c r="R21" s="309"/>
      <c r="T21" s="515"/>
    </row>
    <row r="22" spans="1:20" ht="39.9" customHeight="1">
      <c r="A22" s="863"/>
      <c r="B22" s="917"/>
      <c r="C22" s="918"/>
      <c r="D22" s="822"/>
      <c r="E22" s="822"/>
      <c r="F22" s="836"/>
      <c r="G22" s="655" t="s">
        <v>94</v>
      </c>
      <c r="H22" s="838"/>
      <c r="I22" s="879">
        <f t="shared" si="0"/>
        <v>718</v>
      </c>
      <c r="J22" s="880"/>
      <c r="K22" s="880"/>
      <c r="L22" s="881"/>
      <c r="M22" s="119">
        <v>718</v>
      </c>
      <c r="N22" s="553"/>
      <c r="O22" s="429"/>
      <c r="P22" s="429"/>
      <c r="R22" s="309"/>
      <c r="T22" s="515"/>
    </row>
    <row r="23" spans="1:20" ht="39.9" customHeight="1">
      <c r="A23" s="862"/>
      <c r="B23" s="889" t="s">
        <v>29</v>
      </c>
      <c r="C23" s="890"/>
      <c r="D23" s="658" t="s">
        <v>98</v>
      </c>
      <c r="E23" s="884">
        <v>96</v>
      </c>
      <c r="F23" s="656">
        <v>5.42</v>
      </c>
      <c r="G23" s="657" t="s">
        <v>71</v>
      </c>
      <c r="H23" s="837">
        <v>1.4</v>
      </c>
      <c r="I23" s="896">
        <f t="shared" si="0"/>
        <v>705</v>
      </c>
      <c r="J23" s="897"/>
      <c r="K23" s="897"/>
      <c r="L23" s="898"/>
      <c r="M23" s="119">
        <v>705</v>
      </c>
      <c r="N23" s="119">
        <v>1230</v>
      </c>
      <c r="O23" s="429"/>
      <c r="P23" s="429"/>
      <c r="R23" s="309"/>
      <c r="T23" s="515"/>
    </row>
    <row r="24" spans="1:20" ht="39.9" customHeight="1">
      <c r="A24" s="882"/>
      <c r="B24" s="891"/>
      <c r="C24" s="892"/>
      <c r="D24" s="658" t="s">
        <v>73</v>
      </c>
      <c r="E24" s="885"/>
      <c r="F24" s="659">
        <v>6.78</v>
      </c>
      <c r="G24" s="657" t="s">
        <v>71</v>
      </c>
      <c r="H24" s="883"/>
      <c r="I24" s="896">
        <f t="shared" si="0"/>
        <v>882</v>
      </c>
      <c r="J24" s="897"/>
      <c r="K24" s="897"/>
      <c r="L24" s="898"/>
      <c r="M24" s="119">
        <v>882</v>
      </c>
      <c r="N24" s="119">
        <v>1538</v>
      </c>
      <c r="O24" s="429"/>
      <c r="P24" s="429"/>
      <c r="R24" s="309"/>
      <c r="T24" s="515"/>
    </row>
    <row r="25" spans="1:20" ht="39.9" customHeight="1">
      <c r="A25" s="882"/>
      <c r="B25" s="891"/>
      <c r="C25" s="892"/>
      <c r="D25" s="658" t="s">
        <v>74</v>
      </c>
      <c r="E25" s="885"/>
      <c r="F25" s="659">
        <v>8.1300000000000008</v>
      </c>
      <c r="G25" s="657" t="s">
        <v>71</v>
      </c>
      <c r="H25" s="838"/>
      <c r="I25" s="896">
        <f t="shared" si="0"/>
        <v>1058</v>
      </c>
      <c r="J25" s="897"/>
      <c r="K25" s="897"/>
      <c r="L25" s="898"/>
      <c r="M25" s="119">
        <v>1058</v>
      </c>
      <c r="N25" s="119">
        <v>1846</v>
      </c>
      <c r="O25" s="429"/>
      <c r="P25" s="429"/>
      <c r="R25" s="309"/>
      <c r="T25" s="515"/>
    </row>
    <row r="26" spans="1:20" ht="39.9" customHeight="1">
      <c r="A26" s="882"/>
      <c r="B26" s="891"/>
      <c r="C26" s="892"/>
      <c r="D26" s="660" t="s">
        <v>154</v>
      </c>
      <c r="E26" s="884">
        <v>64</v>
      </c>
      <c r="F26" s="656">
        <v>11.64</v>
      </c>
      <c r="G26" s="657" t="s">
        <v>71</v>
      </c>
      <c r="H26" s="837">
        <v>1.6</v>
      </c>
      <c r="I26" s="899">
        <f t="shared" si="0"/>
        <v>1694</v>
      </c>
      <c r="J26" s="900"/>
      <c r="K26" s="900"/>
      <c r="L26" s="901"/>
      <c r="M26" s="119">
        <v>1694</v>
      </c>
      <c r="N26" s="119">
        <v>2642</v>
      </c>
      <c r="O26" s="429"/>
      <c r="P26" s="429"/>
      <c r="R26" s="309"/>
      <c r="T26" s="515"/>
    </row>
    <row r="27" spans="1:20" ht="39.9" customHeight="1">
      <c r="A27" s="882"/>
      <c r="B27" s="891"/>
      <c r="C27" s="892"/>
      <c r="D27" s="660" t="s">
        <v>155</v>
      </c>
      <c r="E27" s="885"/>
      <c r="F27" s="656">
        <v>15.52</v>
      </c>
      <c r="G27" s="656" t="s">
        <v>71</v>
      </c>
      <c r="H27" s="883"/>
      <c r="I27" s="902">
        <f t="shared" si="0"/>
        <v>2256</v>
      </c>
      <c r="J27" s="903"/>
      <c r="K27" s="903"/>
      <c r="L27" s="904"/>
      <c r="M27" s="119">
        <v>2256</v>
      </c>
      <c r="N27" s="119">
        <v>3523</v>
      </c>
      <c r="O27" s="429"/>
      <c r="P27" s="429"/>
      <c r="R27" s="309"/>
      <c r="T27" s="515"/>
    </row>
    <row r="28" spans="1:20" ht="35.1" customHeight="1">
      <c r="A28" s="863"/>
      <c r="B28" s="893"/>
      <c r="C28" s="894"/>
      <c r="D28" s="886" t="s">
        <v>514</v>
      </c>
      <c r="E28" s="887"/>
      <c r="F28" s="887"/>
      <c r="G28" s="887"/>
      <c r="H28" s="887"/>
      <c r="I28" s="887"/>
      <c r="J28" s="887"/>
      <c r="K28" s="887"/>
      <c r="L28" s="888"/>
      <c r="M28" s="119"/>
      <c r="N28" s="553"/>
      <c r="O28" s="429"/>
      <c r="P28" s="429"/>
      <c r="R28" s="309"/>
      <c r="T28" s="515"/>
    </row>
    <row r="29" spans="1:20" ht="45" customHeight="1">
      <c r="A29" s="635"/>
      <c r="B29" s="820" t="s">
        <v>107</v>
      </c>
      <c r="C29" s="820"/>
      <c r="D29" s="661" t="s">
        <v>108</v>
      </c>
      <c r="E29" s="661">
        <v>162</v>
      </c>
      <c r="F29" s="662">
        <v>3.3</v>
      </c>
      <c r="G29" s="662" t="s">
        <v>38</v>
      </c>
      <c r="H29" s="663">
        <v>1</v>
      </c>
      <c r="I29" s="825">
        <f t="shared" ref="I29:I41" si="1">ROUND(M29*Belarus*(1-$B$56),2)</f>
        <v>580</v>
      </c>
      <c r="J29" s="826"/>
      <c r="K29" s="826"/>
      <c r="L29" s="827"/>
      <c r="M29" s="119">
        <v>580</v>
      </c>
      <c r="N29" s="553"/>
      <c r="O29" s="429"/>
      <c r="P29" s="429"/>
    </row>
    <row r="30" spans="1:20" ht="39.9" customHeight="1">
      <c r="A30" s="635"/>
      <c r="B30" s="820" t="s">
        <v>152</v>
      </c>
      <c r="C30" s="820"/>
      <c r="D30" s="661" t="s">
        <v>111</v>
      </c>
      <c r="E30" s="661">
        <v>100</v>
      </c>
      <c r="F30" s="662">
        <v>3.6</v>
      </c>
      <c r="G30" s="662" t="s">
        <v>93</v>
      </c>
      <c r="H30" s="663">
        <v>0.5</v>
      </c>
      <c r="I30" s="825">
        <f t="shared" si="1"/>
        <v>1248</v>
      </c>
      <c r="J30" s="826"/>
      <c r="K30" s="826"/>
      <c r="L30" s="827"/>
      <c r="M30" s="119">
        <v>1248</v>
      </c>
      <c r="N30" s="553"/>
      <c r="O30" s="429"/>
      <c r="P30" s="429"/>
    </row>
    <row r="31" spans="1:20" ht="39.9" customHeight="1">
      <c r="A31" s="861"/>
      <c r="B31" s="820" t="s">
        <v>112</v>
      </c>
      <c r="C31" s="820"/>
      <c r="D31" s="652" t="s">
        <v>113</v>
      </c>
      <c r="E31" s="821">
        <v>154</v>
      </c>
      <c r="F31" s="653">
        <v>3.3</v>
      </c>
      <c r="G31" s="847" t="s">
        <v>38</v>
      </c>
      <c r="H31" s="831">
        <v>1</v>
      </c>
      <c r="I31" s="828">
        <f t="shared" si="1"/>
        <v>580</v>
      </c>
      <c r="J31" s="829"/>
      <c r="K31" s="829"/>
      <c r="L31" s="830"/>
      <c r="M31" s="119">
        <v>580</v>
      </c>
      <c r="N31" s="553"/>
      <c r="O31" s="429"/>
      <c r="P31" s="429"/>
    </row>
    <row r="32" spans="1:20" ht="39.9" customHeight="1">
      <c r="A32" s="861"/>
      <c r="B32" s="820"/>
      <c r="C32" s="820"/>
      <c r="D32" s="654" t="s">
        <v>114</v>
      </c>
      <c r="E32" s="822"/>
      <c r="F32" s="655">
        <v>3.96</v>
      </c>
      <c r="G32" s="847"/>
      <c r="H32" s="831"/>
      <c r="I32" s="832">
        <f t="shared" si="1"/>
        <v>698</v>
      </c>
      <c r="J32" s="833"/>
      <c r="K32" s="833"/>
      <c r="L32" s="834"/>
      <c r="M32" s="119">
        <v>698</v>
      </c>
      <c r="N32" s="553"/>
      <c r="O32" s="429"/>
      <c r="P32" s="429"/>
    </row>
    <row r="33" spans="1:16" ht="39.9" customHeight="1">
      <c r="A33" s="862"/>
      <c r="B33" s="913" t="s">
        <v>115</v>
      </c>
      <c r="C33" s="914"/>
      <c r="D33" s="821" t="s">
        <v>116</v>
      </c>
      <c r="E33" s="821">
        <v>42</v>
      </c>
      <c r="F33" s="835">
        <v>0.25</v>
      </c>
      <c r="G33" s="653" t="s">
        <v>71</v>
      </c>
      <c r="H33" s="837">
        <v>1.4</v>
      </c>
      <c r="I33" s="828">
        <f t="shared" si="1"/>
        <v>69</v>
      </c>
      <c r="J33" s="829"/>
      <c r="K33" s="829"/>
      <c r="L33" s="830"/>
      <c r="M33" s="119">
        <v>69</v>
      </c>
      <c r="N33" s="553"/>
      <c r="O33" s="429"/>
      <c r="P33" s="805"/>
    </row>
    <row r="34" spans="1:16" ht="39.9" customHeight="1">
      <c r="A34" s="863"/>
      <c r="B34" s="917"/>
      <c r="C34" s="918"/>
      <c r="D34" s="822"/>
      <c r="E34" s="822"/>
      <c r="F34" s="836"/>
      <c r="G34" s="655" t="s">
        <v>94</v>
      </c>
      <c r="H34" s="838"/>
      <c r="I34" s="832">
        <f t="shared" si="1"/>
        <v>127</v>
      </c>
      <c r="J34" s="833"/>
      <c r="K34" s="833"/>
      <c r="L34" s="834"/>
      <c r="M34" s="119">
        <v>127</v>
      </c>
      <c r="N34" s="553"/>
      <c r="O34" s="429"/>
      <c r="P34" s="805"/>
    </row>
    <row r="35" spans="1:16" ht="39.9" customHeight="1">
      <c r="A35" s="635"/>
      <c r="B35" s="820" t="s">
        <v>117</v>
      </c>
      <c r="C35" s="820"/>
      <c r="D35" s="661" t="s">
        <v>118</v>
      </c>
      <c r="E35" s="661">
        <v>80</v>
      </c>
      <c r="F35" s="662">
        <v>0.02</v>
      </c>
      <c r="G35" s="662" t="s">
        <v>93</v>
      </c>
      <c r="H35" s="663">
        <v>0.5</v>
      </c>
      <c r="I35" s="825">
        <f t="shared" si="1"/>
        <v>51</v>
      </c>
      <c r="J35" s="826"/>
      <c r="K35" s="826"/>
      <c r="L35" s="827"/>
      <c r="M35" s="119">
        <v>51</v>
      </c>
      <c r="N35" s="553"/>
      <c r="O35" s="429"/>
      <c r="P35" s="805"/>
    </row>
    <row r="36" spans="1:16" ht="39.9" customHeight="1">
      <c r="A36" s="635"/>
      <c r="B36" s="820" t="s">
        <v>119</v>
      </c>
      <c r="C36" s="820"/>
      <c r="D36" s="661" t="s">
        <v>120</v>
      </c>
      <c r="E36" s="661">
        <v>400</v>
      </c>
      <c r="F36" s="662" t="s">
        <v>40</v>
      </c>
      <c r="G36" s="662" t="s">
        <v>121</v>
      </c>
      <c r="H36" s="663" t="s">
        <v>40</v>
      </c>
      <c r="I36" s="825">
        <f t="shared" si="1"/>
        <v>54</v>
      </c>
      <c r="J36" s="826"/>
      <c r="K36" s="826"/>
      <c r="L36" s="827"/>
      <c r="M36" s="119">
        <v>54</v>
      </c>
      <c r="N36" s="553"/>
      <c r="O36" s="429"/>
      <c r="P36" s="805"/>
    </row>
    <row r="37" spans="1:16" ht="39.9" customHeight="1">
      <c r="A37" s="635"/>
      <c r="B37" s="820" t="s">
        <v>105</v>
      </c>
      <c r="C37" s="820"/>
      <c r="D37" s="661" t="s">
        <v>106</v>
      </c>
      <c r="E37" s="661">
        <v>160</v>
      </c>
      <c r="F37" s="662">
        <v>0.01</v>
      </c>
      <c r="G37" s="662" t="s">
        <v>93</v>
      </c>
      <c r="H37" s="663">
        <v>0.5</v>
      </c>
      <c r="I37" s="825">
        <f t="shared" si="1"/>
        <v>39</v>
      </c>
      <c r="J37" s="826"/>
      <c r="K37" s="826"/>
      <c r="L37" s="827"/>
      <c r="M37" s="119">
        <v>39</v>
      </c>
      <c r="N37" s="553"/>
      <c r="O37" s="429"/>
      <c r="P37" s="805"/>
    </row>
    <row r="38" spans="1:16" ht="50.1" customHeight="1">
      <c r="A38" s="684"/>
      <c r="B38" s="840" t="s">
        <v>172</v>
      </c>
      <c r="C38" s="841"/>
      <c r="D38" s="685" t="s">
        <v>171</v>
      </c>
      <c r="E38" s="844" t="s">
        <v>40</v>
      </c>
      <c r="F38" s="845"/>
      <c r="G38" s="845"/>
      <c r="H38" s="846"/>
      <c r="I38" s="868">
        <f t="shared" si="1"/>
        <v>407</v>
      </c>
      <c r="J38" s="869"/>
      <c r="K38" s="869"/>
      <c r="L38" s="870"/>
      <c r="M38" s="119">
        <v>407</v>
      </c>
      <c r="N38" s="553"/>
      <c r="O38" s="679"/>
    </row>
    <row r="39" spans="1:16" ht="50.1" customHeight="1">
      <c r="A39" s="691"/>
      <c r="B39" s="864" t="s">
        <v>96</v>
      </c>
      <c r="C39" s="864"/>
      <c r="D39" s="865" t="s">
        <v>110</v>
      </c>
      <c r="E39" s="692">
        <v>1000</v>
      </c>
      <c r="F39" s="693"/>
      <c r="G39" s="693" t="s">
        <v>94</v>
      </c>
      <c r="H39" s="694" t="s">
        <v>40</v>
      </c>
      <c r="I39" s="824">
        <f t="shared" si="1"/>
        <v>1.81</v>
      </c>
      <c r="J39" s="824"/>
      <c r="K39" s="824"/>
      <c r="L39" s="824"/>
      <c r="M39" s="816">
        <v>1.81</v>
      </c>
      <c r="N39" s="553"/>
      <c r="O39" s="679"/>
    </row>
    <row r="40" spans="1:16" ht="50.1" customHeight="1">
      <c r="A40" s="691"/>
      <c r="B40" s="864" t="s">
        <v>97</v>
      </c>
      <c r="C40" s="864"/>
      <c r="D40" s="865"/>
      <c r="E40" s="692">
        <v>1000</v>
      </c>
      <c r="F40" s="693"/>
      <c r="G40" s="693" t="s">
        <v>94</v>
      </c>
      <c r="H40" s="694" t="s">
        <v>40</v>
      </c>
      <c r="I40" s="824">
        <f t="shared" si="1"/>
        <v>4.22</v>
      </c>
      <c r="J40" s="824"/>
      <c r="K40" s="824"/>
      <c r="L40" s="824"/>
      <c r="M40" s="816">
        <v>4.22</v>
      </c>
      <c r="N40" s="553"/>
      <c r="O40" s="679"/>
    </row>
    <row r="41" spans="1:16" ht="50.1" customHeight="1">
      <c r="A41" s="695"/>
      <c r="B41" s="839" t="s">
        <v>525</v>
      </c>
      <c r="C41" s="839"/>
      <c r="D41" s="865"/>
      <c r="E41" s="692">
        <v>250</v>
      </c>
      <c r="F41" s="696"/>
      <c r="G41" s="693" t="s">
        <v>94</v>
      </c>
      <c r="H41" s="694" t="s">
        <v>40</v>
      </c>
      <c r="I41" s="824">
        <f t="shared" si="1"/>
        <v>5.2</v>
      </c>
      <c r="J41" s="824"/>
      <c r="K41" s="824"/>
      <c r="L41" s="824"/>
      <c r="M41" s="816">
        <v>5.2</v>
      </c>
      <c r="N41" s="553"/>
      <c r="O41" s="679"/>
    </row>
    <row r="42" spans="1:16" ht="24.9" customHeight="1" thickBot="1">
      <c r="A42" s="700"/>
      <c r="B42" s="686"/>
      <c r="C42" s="686"/>
      <c r="D42" s="377"/>
      <c r="E42" s="377"/>
      <c r="F42" s="687"/>
      <c r="G42" s="688"/>
      <c r="H42" s="689"/>
      <c r="I42" s="690"/>
      <c r="J42" s="690"/>
      <c r="K42" s="690"/>
      <c r="L42" s="690"/>
      <c r="M42" s="119"/>
      <c r="N42" s="553"/>
      <c r="O42" s="679"/>
    </row>
    <row r="43" spans="1:16" ht="24.9" customHeight="1">
      <c r="A43" s="866" t="s">
        <v>547</v>
      </c>
      <c r="B43" s="867"/>
      <c r="C43" s="823" t="s">
        <v>377</v>
      </c>
      <c r="D43" s="823"/>
      <c r="E43" s="823"/>
      <c r="F43" s="823" t="s">
        <v>544</v>
      </c>
      <c r="G43" s="823"/>
      <c r="H43" s="823"/>
      <c r="I43" s="823"/>
      <c r="J43" s="823"/>
      <c r="K43" s="842" t="s">
        <v>545</v>
      </c>
      <c r="L43" s="843"/>
      <c r="M43" s="27"/>
      <c r="O43" s="679"/>
    </row>
    <row r="44" spans="1:16" ht="24.9" customHeight="1">
      <c r="A44" s="877" t="s">
        <v>548</v>
      </c>
      <c r="B44" s="878"/>
      <c r="C44" s="856" t="s">
        <v>610</v>
      </c>
      <c r="D44" s="856"/>
      <c r="E44" s="856"/>
      <c r="F44" s="856" t="s">
        <v>611</v>
      </c>
      <c r="G44" s="856"/>
      <c r="H44" s="856"/>
      <c r="I44" s="856"/>
      <c r="J44" s="856"/>
      <c r="K44" s="698"/>
      <c r="L44" s="699"/>
      <c r="M44" s="27"/>
      <c r="O44" s="679"/>
    </row>
    <row r="45" spans="1:16" ht="24.9" customHeight="1">
      <c r="A45" s="951" t="s">
        <v>541</v>
      </c>
      <c r="B45" s="952"/>
      <c r="C45" s="953" t="s">
        <v>616</v>
      </c>
      <c r="D45" s="954"/>
      <c r="E45" s="955"/>
      <c r="F45" s="856" t="s">
        <v>611</v>
      </c>
      <c r="G45" s="856"/>
      <c r="H45" s="856"/>
      <c r="I45" s="856"/>
      <c r="J45" s="856"/>
      <c r="K45" s="871"/>
      <c r="L45" s="872"/>
      <c r="M45" s="27"/>
      <c r="O45" s="679"/>
    </row>
    <row r="46" spans="1:16" ht="24.9" customHeight="1">
      <c r="A46" s="857" t="s">
        <v>539</v>
      </c>
      <c r="B46" s="858"/>
      <c r="C46" s="856" t="s">
        <v>543</v>
      </c>
      <c r="D46" s="856"/>
      <c r="E46" s="856"/>
      <c r="F46" s="856"/>
      <c r="G46" s="856"/>
      <c r="H46" s="856"/>
      <c r="I46" s="856"/>
      <c r="J46" s="856"/>
      <c r="K46" s="873"/>
      <c r="L46" s="874"/>
      <c r="M46" s="27"/>
    </row>
    <row r="47" spans="1:16" ht="24.9" customHeight="1" thickBot="1">
      <c r="A47" s="859" t="s">
        <v>540</v>
      </c>
      <c r="B47" s="860"/>
      <c r="C47" s="956" t="s">
        <v>542</v>
      </c>
      <c r="D47" s="956"/>
      <c r="E47" s="956"/>
      <c r="F47" s="956"/>
      <c r="G47" s="956"/>
      <c r="H47" s="956"/>
      <c r="I47" s="956"/>
      <c r="J47" s="956"/>
      <c r="K47" s="875" t="s">
        <v>546</v>
      </c>
      <c r="L47" s="876"/>
      <c r="M47" s="9"/>
    </row>
    <row r="48" spans="1:16" ht="24.9" customHeight="1">
      <c r="A48" s="19" t="s">
        <v>549</v>
      </c>
      <c r="B48" s="9"/>
      <c r="C48" s="9"/>
      <c r="D48" s="9"/>
      <c r="E48" s="9"/>
      <c r="F48" s="9"/>
      <c r="G48" s="697"/>
      <c r="H48" s="703" t="s">
        <v>622</v>
      </c>
      <c r="I48" s="702"/>
      <c r="J48" s="9"/>
      <c r="K48" s="9"/>
      <c r="L48" s="9"/>
      <c r="M48" s="9"/>
    </row>
    <row r="49" spans="1:13" ht="24.9" customHeight="1">
      <c r="C49" s="9"/>
      <c r="D49" s="9"/>
      <c r="E49" s="9"/>
      <c r="F49" s="9"/>
      <c r="G49" s="21"/>
      <c r="H49" s="9"/>
      <c r="I49" s="9"/>
      <c r="J49" s="9"/>
      <c r="K49" s="666"/>
      <c r="L49" s="666"/>
      <c r="M49" s="9"/>
    </row>
    <row r="50" spans="1:13" ht="20.399999999999999">
      <c r="G50" s="1"/>
      <c r="M50" s="9"/>
    </row>
    <row r="51" spans="1:13" ht="20.399999999999999">
      <c r="K51" s="9"/>
      <c r="L51" s="9"/>
      <c r="M51" s="9"/>
    </row>
    <row r="52" spans="1:13" ht="21">
      <c r="G52" s="1"/>
      <c r="K52" s="51"/>
      <c r="L52" s="51"/>
      <c r="M52" s="9"/>
    </row>
    <row r="53" spans="1:13" ht="20.399999999999999">
      <c r="B53" s="9"/>
      <c r="C53" s="9"/>
      <c r="D53" s="9"/>
      <c r="E53" s="9"/>
      <c r="F53" s="9"/>
      <c r="G53" s="21"/>
      <c r="H53" s="9"/>
      <c r="I53" s="9"/>
      <c r="J53" s="9"/>
      <c r="K53" s="9"/>
      <c r="L53" s="9"/>
      <c r="M53" s="9"/>
    </row>
    <row r="54" spans="1:13" ht="21">
      <c r="A54" s="22"/>
      <c r="B54" s="9"/>
      <c r="C54" s="9"/>
      <c r="D54" s="9"/>
      <c r="E54" s="9"/>
      <c r="F54" s="9"/>
      <c r="G54" s="21"/>
      <c r="H54" s="9"/>
      <c r="I54" s="9"/>
      <c r="J54" s="9"/>
      <c r="K54" s="9"/>
      <c r="L54" s="9"/>
      <c r="M54" s="9"/>
    </row>
    <row r="55" spans="1:13" ht="52.5" customHeight="1">
      <c r="A55" s="848" t="s">
        <v>51</v>
      </c>
      <c r="B55" s="769" t="s">
        <v>79</v>
      </c>
      <c r="C55" s="770" t="s">
        <v>90</v>
      </c>
      <c r="D55" s="849" t="s">
        <v>91</v>
      </c>
      <c r="E55" s="850"/>
      <c r="F55" s="851" t="s">
        <v>92</v>
      </c>
      <c r="G55" s="852"/>
      <c r="H55" s="852"/>
      <c r="I55" s="9"/>
      <c r="J55" s="9"/>
      <c r="K55" s="9"/>
      <c r="L55" s="9"/>
      <c r="M55" s="9"/>
    </row>
    <row r="56" spans="1:13" ht="32.4">
      <c r="A56" s="848"/>
      <c r="B56" s="49">
        <v>0</v>
      </c>
      <c r="C56" s="49">
        <v>0</v>
      </c>
      <c r="D56" s="853">
        <v>0</v>
      </c>
      <c r="E56" s="854"/>
      <c r="F56" s="853">
        <v>0</v>
      </c>
      <c r="G56" s="855"/>
      <c r="H56" s="854"/>
      <c r="I56" s="9"/>
      <c r="J56" s="9"/>
      <c r="K56" s="9"/>
      <c r="L56" s="9"/>
      <c r="M56" s="9"/>
    </row>
    <row r="57" spans="1:13" ht="20.399999999999999">
      <c r="B57" s="9"/>
      <c r="C57" s="9"/>
      <c r="D57" s="9"/>
      <c r="E57" s="9"/>
      <c r="F57" s="21"/>
      <c r="G57" s="21"/>
      <c r="H57" s="9"/>
      <c r="I57" s="9"/>
      <c r="J57" s="9"/>
      <c r="K57" s="9"/>
      <c r="L57" s="9"/>
      <c r="M57" s="9"/>
    </row>
    <row r="58" spans="1:13" ht="20.399999999999999">
      <c r="A58" s="9"/>
      <c r="B58" s="9"/>
      <c r="C58" s="9"/>
      <c r="D58" s="9"/>
      <c r="E58" s="9"/>
      <c r="F58" s="9"/>
      <c r="G58" s="21"/>
      <c r="H58" s="9"/>
      <c r="I58" s="9"/>
      <c r="J58" s="9"/>
      <c r="K58" s="9"/>
      <c r="L58" s="9"/>
      <c r="M58" s="9"/>
    </row>
    <row r="59" spans="1:13" ht="20.399999999999999">
      <c r="A59" s="9"/>
      <c r="B59" s="9"/>
      <c r="C59" s="9"/>
      <c r="D59" s="9"/>
      <c r="E59" s="9"/>
      <c r="F59" s="9"/>
      <c r="G59" s="21"/>
      <c r="H59" s="9"/>
      <c r="I59" s="9"/>
      <c r="J59" s="9"/>
      <c r="K59" s="9"/>
      <c r="L59" s="9"/>
      <c r="M59" s="9"/>
    </row>
    <row r="60" spans="1:13" ht="20.399999999999999">
      <c r="A60" s="9"/>
      <c r="B60" s="9"/>
      <c r="C60" s="9"/>
      <c r="D60" s="9"/>
      <c r="E60" s="9"/>
      <c r="F60" s="9"/>
      <c r="G60" s="21"/>
      <c r="H60" s="9"/>
      <c r="I60" s="9"/>
      <c r="J60" s="9"/>
      <c r="K60" s="9"/>
      <c r="L60" s="9"/>
      <c r="M60" s="9"/>
    </row>
    <row r="61" spans="1:13" ht="20.399999999999999">
      <c r="A61" s="9"/>
      <c r="B61" s="9"/>
      <c r="C61" s="9"/>
      <c r="D61" s="9"/>
      <c r="E61" s="9"/>
      <c r="F61" s="9"/>
      <c r="G61" s="21"/>
      <c r="H61" s="9"/>
      <c r="I61" s="9"/>
      <c r="J61" s="9"/>
      <c r="K61" s="9"/>
      <c r="L61" s="9"/>
      <c r="M61" s="9"/>
    </row>
    <row r="64" spans="1:13" ht="21">
      <c r="A64" s="50"/>
    </row>
    <row r="65" spans="1:1" ht="21">
      <c r="A65" s="22"/>
    </row>
    <row r="66" spans="1:1" ht="21">
      <c r="A66" s="22"/>
    </row>
    <row r="67" spans="1:1" ht="21">
      <c r="A67" s="22"/>
    </row>
    <row r="68" spans="1:1" ht="21">
      <c r="A68" s="22"/>
    </row>
    <row r="69" spans="1:1" ht="20.399999999999999">
      <c r="A69" s="9"/>
    </row>
    <row r="70" spans="1:1" ht="21">
      <c r="A70" s="51"/>
    </row>
  </sheetData>
  <sheetProtection formatCells="0" formatColumns="0" formatRows="0" insertColumns="0" insertRows="0" insertHyperlinks="0" deleteColumns="0" deleteRows="0" sort="0" autoFilter="0" pivotTables="0"/>
  <mergeCells count="125">
    <mergeCell ref="F44:J44"/>
    <mergeCell ref="A45:B45"/>
    <mergeCell ref="C45:E45"/>
    <mergeCell ref="C46:J46"/>
    <mergeCell ref="C47:J47"/>
    <mergeCell ref="I5:L5"/>
    <mergeCell ref="A3:A4"/>
    <mergeCell ref="B3:B4"/>
    <mergeCell ref="C3:C4"/>
    <mergeCell ref="D3:H4"/>
    <mergeCell ref="I34:L34"/>
    <mergeCell ref="B33:C34"/>
    <mergeCell ref="A13:A14"/>
    <mergeCell ref="B13:B14"/>
    <mergeCell ref="D13:H14"/>
    <mergeCell ref="A11:A12"/>
    <mergeCell ref="B11:B12"/>
    <mergeCell ref="D11:H12"/>
    <mergeCell ref="A5:A8"/>
    <mergeCell ref="B5:B8"/>
    <mergeCell ref="C5:C8"/>
    <mergeCell ref="I20:L20"/>
    <mergeCell ref="A17:A18"/>
    <mergeCell ref="A19:A22"/>
    <mergeCell ref="G1:L1"/>
    <mergeCell ref="D2:G2"/>
    <mergeCell ref="D5:H8"/>
    <mergeCell ref="K6:L6"/>
    <mergeCell ref="K2:L2"/>
    <mergeCell ref="G17:G18"/>
    <mergeCell ref="H17:H18"/>
    <mergeCell ref="K12:L12"/>
    <mergeCell ref="I6:J6"/>
    <mergeCell ref="I10:J10"/>
    <mergeCell ref="I13:J13"/>
    <mergeCell ref="K13:L13"/>
    <mergeCell ref="I14:J14"/>
    <mergeCell ref="K14:L14"/>
    <mergeCell ref="K10:L10"/>
    <mergeCell ref="I11:J11"/>
    <mergeCell ref="K11:L11"/>
    <mergeCell ref="I12:J12"/>
    <mergeCell ref="A15:L15"/>
    <mergeCell ref="B16:C16"/>
    <mergeCell ref="E17:E18"/>
    <mergeCell ref="I9:L9"/>
    <mergeCell ref="I3:L3"/>
    <mergeCell ref="I4:L4"/>
    <mergeCell ref="I16:L16"/>
    <mergeCell ref="I17:L17"/>
    <mergeCell ref="I18:L18"/>
    <mergeCell ref="I19:L19"/>
    <mergeCell ref="A9:H10"/>
    <mergeCell ref="E19:E22"/>
    <mergeCell ref="D19:D20"/>
    <mergeCell ref="I21:L21"/>
    <mergeCell ref="B19:C22"/>
    <mergeCell ref="I29:L29"/>
    <mergeCell ref="I22:L22"/>
    <mergeCell ref="B17:C18"/>
    <mergeCell ref="A23:A28"/>
    <mergeCell ref="H23:H25"/>
    <mergeCell ref="E23:E25"/>
    <mergeCell ref="E26:E27"/>
    <mergeCell ref="D28:L28"/>
    <mergeCell ref="B23:C28"/>
    <mergeCell ref="F19:F20"/>
    <mergeCell ref="F21:F22"/>
    <mergeCell ref="H19:H22"/>
    <mergeCell ref="I25:L25"/>
    <mergeCell ref="I26:L26"/>
    <mergeCell ref="I27:L27"/>
    <mergeCell ref="H26:H27"/>
    <mergeCell ref="D21:D22"/>
    <mergeCell ref="B29:C29"/>
    <mergeCell ref="I23:L23"/>
    <mergeCell ref="I24:L24"/>
    <mergeCell ref="G31:G32"/>
    <mergeCell ref="A55:A56"/>
    <mergeCell ref="D55:E55"/>
    <mergeCell ref="F55:H55"/>
    <mergeCell ref="D56:E56"/>
    <mergeCell ref="F56:H56"/>
    <mergeCell ref="F45:J45"/>
    <mergeCell ref="A46:B46"/>
    <mergeCell ref="A47:B47"/>
    <mergeCell ref="A31:A32"/>
    <mergeCell ref="A33:A34"/>
    <mergeCell ref="B39:C39"/>
    <mergeCell ref="B40:C40"/>
    <mergeCell ref="D39:D41"/>
    <mergeCell ref="A43:B43"/>
    <mergeCell ref="I36:L36"/>
    <mergeCell ref="I37:L37"/>
    <mergeCell ref="I38:L38"/>
    <mergeCell ref="D33:D34"/>
    <mergeCell ref="K45:L45"/>
    <mergeCell ref="K46:L46"/>
    <mergeCell ref="K47:L47"/>
    <mergeCell ref="A44:B44"/>
    <mergeCell ref="C44:E44"/>
    <mergeCell ref="B30:C30"/>
    <mergeCell ref="B31:C32"/>
    <mergeCell ref="E31:E32"/>
    <mergeCell ref="F43:J43"/>
    <mergeCell ref="C43:E43"/>
    <mergeCell ref="I41:L41"/>
    <mergeCell ref="I40:L40"/>
    <mergeCell ref="I35:L35"/>
    <mergeCell ref="I39:L39"/>
    <mergeCell ref="I33:L33"/>
    <mergeCell ref="H31:H32"/>
    <mergeCell ref="I30:L30"/>
    <mergeCell ref="I31:L31"/>
    <mergeCell ref="I32:L32"/>
    <mergeCell ref="E33:E34"/>
    <mergeCell ref="F33:F34"/>
    <mergeCell ref="H33:H34"/>
    <mergeCell ref="B35:C35"/>
    <mergeCell ref="B36:C36"/>
    <mergeCell ref="B37:C37"/>
    <mergeCell ref="B41:C41"/>
    <mergeCell ref="B38:C38"/>
    <mergeCell ref="K43:L43"/>
    <mergeCell ref="E38:H38"/>
  </mergeCells>
  <printOptions horizontalCentered="1"/>
  <pageMargins left="0" right="0" top="0" bottom="0" header="0" footer="0"/>
  <pageSetup paperSize="9" scale="42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AB107"/>
  <sheetViews>
    <sheetView showGridLines="0" zoomScale="55" zoomScaleNormal="55" zoomScaleSheetLayoutView="55" zoomScalePageLayoutView="40" workbookViewId="0">
      <selection activeCell="W36" sqref="W36"/>
    </sheetView>
  </sheetViews>
  <sheetFormatPr defaultColWidth="9.109375" defaultRowHeight="17.399999999999999"/>
  <cols>
    <col min="1" max="1" width="50.6640625" style="1" customWidth="1"/>
    <col min="2" max="2" width="18.6640625" style="1" customWidth="1"/>
    <col min="3" max="3" width="14.6640625" style="1" customWidth="1"/>
    <col min="4" max="4" width="17.44140625" style="1" customWidth="1"/>
    <col min="5" max="5" width="19.6640625" style="1" customWidth="1"/>
    <col min="6" max="6" width="17.44140625" style="1" customWidth="1"/>
    <col min="7" max="8" width="16.6640625" style="1" customWidth="1"/>
    <col min="9" max="11" width="16.6640625" style="1" hidden="1" customWidth="1"/>
    <col min="12" max="13" width="29.6640625" style="1" customWidth="1"/>
    <col min="14" max="14" width="34.88671875" style="1" hidden="1" customWidth="1"/>
    <col min="15" max="19" width="19.5546875" style="1" hidden="1" customWidth="1"/>
    <col min="20" max="20" width="16.88671875" style="1" hidden="1" customWidth="1"/>
    <col min="21" max="21" width="28.5546875" style="1" hidden="1" customWidth="1"/>
    <col min="22" max="22" width="17.109375" style="8" customWidth="1"/>
    <col min="23" max="23" width="9.109375" style="3"/>
    <col min="24" max="24" width="11.5546875" style="1" customWidth="1"/>
    <col min="25" max="25" width="14.5546875" style="1" customWidth="1"/>
    <col min="26" max="26" width="9.109375" style="1"/>
    <col min="27" max="27" width="12" style="1" customWidth="1"/>
    <col min="28" max="28" width="11.33203125" style="1" customWidth="1"/>
    <col min="29" max="16384" width="9.109375" style="1"/>
  </cols>
  <sheetData>
    <row r="1" spans="1:28" ht="75.75" customHeight="1">
      <c r="B1" s="123"/>
      <c r="C1" s="123"/>
      <c r="D1" s="123"/>
      <c r="E1" s="123"/>
      <c r="F1" s="123"/>
      <c r="G1" s="123"/>
      <c r="I1" s="123"/>
      <c r="J1" s="123"/>
      <c r="K1" s="123"/>
      <c r="L1" s="132"/>
      <c r="M1" s="495"/>
      <c r="U1" s="370"/>
    </row>
    <row r="2" spans="1:28" customFormat="1" ht="33" customHeight="1">
      <c r="A2" s="28"/>
      <c r="B2" s="28"/>
      <c r="C2" s="1"/>
      <c r="D2" s="817" t="s">
        <v>217</v>
      </c>
      <c r="E2" s="817"/>
      <c r="F2" s="817"/>
      <c r="G2" s="817"/>
      <c r="H2" s="203"/>
      <c r="I2" s="74"/>
      <c r="J2" s="74"/>
      <c r="K2" s="74"/>
      <c r="L2" s="132" t="s">
        <v>151</v>
      </c>
      <c r="M2" s="510">
        <v>44228</v>
      </c>
      <c r="N2" s="510"/>
      <c r="V2" s="8"/>
      <c r="W2" s="3"/>
    </row>
    <row r="3" spans="1:28" customFormat="1" ht="110.1" customHeight="1">
      <c r="A3" s="1688" t="s">
        <v>86</v>
      </c>
      <c r="B3" s="1689" t="s">
        <v>212</v>
      </c>
      <c r="C3" s="1689" t="s">
        <v>100</v>
      </c>
      <c r="D3" s="1690" t="s">
        <v>194</v>
      </c>
      <c r="E3" s="1691" t="s">
        <v>413</v>
      </c>
      <c r="F3" s="1691" t="s">
        <v>102</v>
      </c>
      <c r="G3" s="1692" t="s">
        <v>512</v>
      </c>
      <c r="H3" s="1693"/>
      <c r="I3" s="1689" t="s">
        <v>21</v>
      </c>
      <c r="J3" s="1689"/>
      <c r="K3" s="1689"/>
      <c r="L3" s="1694" t="s">
        <v>191</v>
      </c>
      <c r="M3" s="1695"/>
      <c r="N3" s="818" t="s">
        <v>86</v>
      </c>
      <c r="O3" s="819"/>
      <c r="P3" s="790" t="s">
        <v>103</v>
      </c>
      <c r="Q3" s="302" t="s">
        <v>179</v>
      </c>
      <c r="R3" s="790" t="s">
        <v>101</v>
      </c>
      <c r="S3" s="790" t="s">
        <v>32</v>
      </c>
      <c r="T3" s="300" t="s">
        <v>102</v>
      </c>
      <c r="U3" s="301" t="s">
        <v>511</v>
      </c>
      <c r="V3" s="8"/>
      <c r="W3" s="3"/>
    </row>
    <row r="4" spans="1:28" customFormat="1" ht="27" customHeight="1">
      <c r="A4" s="1696"/>
      <c r="B4" s="1689"/>
      <c r="C4" s="1689"/>
      <c r="D4" s="1697"/>
      <c r="E4" s="1698"/>
      <c r="F4" s="1698"/>
      <c r="G4" s="1699" t="s">
        <v>192</v>
      </c>
      <c r="H4" s="1699" t="s">
        <v>193</v>
      </c>
      <c r="I4" s="1689" t="s">
        <v>534</v>
      </c>
      <c r="J4" s="1689"/>
      <c r="K4" s="1699" t="s">
        <v>535</v>
      </c>
      <c r="L4" s="1700" t="s">
        <v>192</v>
      </c>
      <c r="M4" s="1700" t="s">
        <v>193</v>
      </c>
      <c r="N4" s="969" t="str">
        <f>'Эл-ты панельных ограждений - 1'!B4</f>
        <v>Столб оцинкованный
с отверстиями или резьбовыми втулками 
в профиле 62*55, 90*55 и заглушкой</v>
      </c>
      <c r="O4" s="970" t="str">
        <f>'Эл-ты панельных ограждений - 1'!C4</f>
        <v>62*55*1,4</v>
      </c>
      <c r="P4" s="98">
        <f>'Эл-ты панельных ограждений - 1'!D4</f>
        <v>1.1000000000000001</v>
      </c>
      <c r="Q4" s="183">
        <f>'Эл-ты панельных ограждений - 1'!E4</f>
        <v>0</v>
      </c>
      <c r="R4" s="140">
        <f>'Эл-ты панельных ограждений - 1'!F4</f>
        <v>2</v>
      </c>
      <c r="S4" s="162">
        <f>'Эл-ты панельных ограждений - 1'!G4</f>
        <v>2.9810000000000003</v>
      </c>
      <c r="T4" s="996">
        <f>'Эл-ты панельных ограждений - 1'!H4</f>
        <v>96</v>
      </c>
      <c r="U4" s="103">
        <f>'Эл-ты панельных ограждений - 1'!I4</f>
        <v>566</v>
      </c>
      <c r="V4" s="8"/>
      <c r="W4" s="3"/>
    </row>
    <row r="5" spans="1:28" customFormat="1" ht="21.9" customHeight="1">
      <c r="A5" s="978" t="s">
        <v>215</v>
      </c>
      <c r="B5" s="261" t="s">
        <v>195</v>
      </c>
      <c r="C5" s="262">
        <v>2</v>
      </c>
      <c r="D5" s="263" t="s">
        <v>324</v>
      </c>
      <c r="E5" s="264">
        <v>4.3899999999999997</v>
      </c>
      <c r="F5" s="265">
        <v>160</v>
      </c>
      <c r="G5" s="127">
        <f t="shared" ref="G5:G51" si="0">IF(I5&gt;0,ROUND(I5*K5*E5*Belarus*(1-$B$72),0),"-")</f>
        <v>927</v>
      </c>
      <c r="H5" s="248">
        <f t="shared" ref="H5:H51" si="1">IF(J5&gt;0,ROUND(J5*K5*E5*Belarus*(1-$B$72),0),"-")</f>
        <v>1054</v>
      </c>
      <c r="I5" s="128">
        <v>182</v>
      </c>
      <c r="J5" s="128">
        <v>207</v>
      </c>
      <c r="K5" s="671">
        <v>1.1599999999999999</v>
      </c>
      <c r="L5" s="288">
        <f t="shared" ref="L5:L11" si="2">IF(I5&gt;0,ROUND(((G5+$U4+($U$47*C5))/2.5),0),"-")</f>
        <v>660</v>
      </c>
      <c r="M5" s="289">
        <f>IF(J5&gt;0,ROUND(((H5+$U22+($U$47*C5))/2.5),0),"-")</f>
        <v>791</v>
      </c>
      <c r="N5" s="969">
        <f>'Эл-ты панельных ограждений - 1'!B5</f>
        <v>0</v>
      </c>
      <c r="O5" s="970">
        <f>'Эл-ты панельных ограждений - 1'!C5</f>
        <v>0</v>
      </c>
      <c r="P5" s="71">
        <f>'Эл-ты панельных ограждений - 1'!D5</f>
        <v>1.3</v>
      </c>
      <c r="Q5" s="184">
        <f>'Эл-ты панельных ограждений - 1'!E5</f>
        <v>0</v>
      </c>
      <c r="R5" s="138">
        <f>'Эл-ты панельных ограждений - 1'!F5</f>
        <v>2</v>
      </c>
      <c r="S5" s="78">
        <f>'Эл-ты панельных ограждений - 1'!G5</f>
        <v>3.5230000000000001</v>
      </c>
      <c r="T5" s="996">
        <f>'Эл-ты панельных ограждений - 1'!H5</f>
        <v>0</v>
      </c>
      <c r="U5" s="104">
        <f>'Эл-ты панельных ограждений - 1'!I5</f>
        <v>669</v>
      </c>
      <c r="V5" s="554"/>
      <c r="W5" s="3"/>
      <c r="X5" s="3"/>
      <c r="Y5" s="517"/>
      <c r="Z5" s="514"/>
      <c r="AA5" s="516"/>
      <c r="AB5" s="516"/>
    </row>
    <row r="6" spans="1:28" customFormat="1" ht="21.9" customHeight="1">
      <c r="A6" s="979"/>
      <c r="B6" s="124" t="s">
        <v>196</v>
      </c>
      <c r="C6" s="262">
        <v>2</v>
      </c>
      <c r="D6" s="266"/>
      <c r="E6" s="267">
        <v>5.44</v>
      </c>
      <c r="F6" s="268">
        <v>160</v>
      </c>
      <c r="G6" s="125">
        <f t="shared" si="0"/>
        <v>1148</v>
      </c>
      <c r="H6" s="247">
        <f t="shared" si="1"/>
        <v>1306</v>
      </c>
      <c r="I6" s="126">
        <v>182</v>
      </c>
      <c r="J6" s="126">
        <v>207</v>
      </c>
      <c r="K6" s="672">
        <v>1.1599999999999999</v>
      </c>
      <c r="L6" s="290">
        <f t="shared" si="2"/>
        <v>789</v>
      </c>
      <c r="M6" s="291">
        <f>IF(J6&gt;0,ROUND(((H6+$U23+($U$47*C6))/2.5),0),"-")</f>
        <v>948</v>
      </c>
      <c r="N6" s="969">
        <f>'Эл-ты панельных ограждений - 1'!B6</f>
        <v>0</v>
      </c>
      <c r="O6" s="970">
        <f>'Эл-ты панельных ограждений - 1'!C6</f>
        <v>0</v>
      </c>
      <c r="P6" s="71">
        <f>'Эл-ты панельных ограждений - 1'!D6</f>
        <v>1.5</v>
      </c>
      <c r="Q6" s="184">
        <f>'Эл-ты панельных ограждений - 1'!E6</f>
        <v>0</v>
      </c>
      <c r="R6" s="138">
        <f>'Эл-ты панельных ограждений - 1'!F6</f>
        <v>2</v>
      </c>
      <c r="S6" s="78">
        <f>'Эл-ты панельных ограждений - 1'!G6</f>
        <v>4.0599999999999996</v>
      </c>
      <c r="T6" s="996">
        <f>'Эл-ты панельных ограждений - 1'!H6</f>
        <v>0</v>
      </c>
      <c r="U6" s="104">
        <f>'Эл-ты панельных ограждений - 1'!I6</f>
        <v>771</v>
      </c>
      <c r="V6" s="554"/>
      <c r="W6" s="3"/>
      <c r="X6" s="517"/>
      <c r="Y6" s="517"/>
      <c r="Z6" s="514"/>
      <c r="AA6" s="516"/>
      <c r="AB6" s="516"/>
    </row>
    <row r="7" spans="1:28" customFormat="1" ht="21.9" customHeight="1">
      <c r="A7" s="979"/>
      <c r="B7" s="124" t="s">
        <v>205</v>
      </c>
      <c r="C7" s="262">
        <v>2</v>
      </c>
      <c r="D7" s="266" t="s">
        <v>323</v>
      </c>
      <c r="E7" s="267">
        <v>6.48</v>
      </c>
      <c r="F7" s="268">
        <v>80</v>
      </c>
      <c r="G7" s="125">
        <f t="shared" si="0"/>
        <v>1274</v>
      </c>
      <c r="H7" s="247">
        <f t="shared" si="1"/>
        <v>1449</v>
      </c>
      <c r="I7" s="126">
        <v>182</v>
      </c>
      <c r="J7" s="126">
        <v>207</v>
      </c>
      <c r="K7" s="672">
        <v>1.08</v>
      </c>
      <c r="L7" s="290">
        <f t="shared" si="2"/>
        <v>880</v>
      </c>
      <c r="M7" s="291">
        <f>IF(J7&gt;0,ROUND(((H7+$U25+($U$47*C7))/2.5),0),"-")</f>
        <v>1060</v>
      </c>
      <c r="N7" s="969">
        <f>'Эл-ты панельных ограждений - 1'!B7</f>
        <v>0</v>
      </c>
      <c r="O7" s="970">
        <f>'Эл-ты панельных ограждений - 1'!C7</f>
        <v>0</v>
      </c>
      <c r="P7" s="71">
        <f>'Эл-ты панельных ограждений - 1'!D7</f>
        <v>1.7</v>
      </c>
      <c r="Q7" s="184">
        <f>'Эл-ты панельных ограждений - 1'!E7</f>
        <v>0</v>
      </c>
      <c r="R7" s="138">
        <f>'Эл-ты панельных ограждений - 1'!F7</f>
        <v>2</v>
      </c>
      <c r="S7" s="78">
        <f>'Эл-ты панельных ограждений - 1'!G7</f>
        <v>4.5999999999999996</v>
      </c>
      <c r="T7" s="996">
        <f>'Эл-ты панельных ограждений - 1'!H7</f>
        <v>0</v>
      </c>
      <c r="U7" s="104">
        <f>'Эл-ты панельных ограждений - 1'!I7</f>
        <v>873</v>
      </c>
      <c r="V7" s="554"/>
      <c r="W7" s="3"/>
      <c r="X7" s="517"/>
      <c r="Y7" s="517"/>
      <c r="Z7" s="514"/>
      <c r="AA7" s="516"/>
      <c r="AB7" s="516"/>
    </row>
    <row r="8" spans="1:28" customFormat="1" ht="21.9" customHeight="1">
      <c r="A8" s="979"/>
      <c r="B8" s="71" t="s">
        <v>197</v>
      </c>
      <c r="C8" s="262">
        <v>2</v>
      </c>
      <c r="D8" s="266" t="s">
        <v>325</v>
      </c>
      <c r="E8" s="267">
        <v>7.52</v>
      </c>
      <c r="F8" s="268">
        <v>80</v>
      </c>
      <c r="G8" s="125">
        <f t="shared" si="0"/>
        <v>1478</v>
      </c>
      <c r="H8" s="247">
        <f t="shared" si="1"/>
        <v>1681</v>
      </c>
      <c r="I8" s="126">
        <v>182</v>
      </c>
      <c r="J8" s="126">
        <v>207</v>
      </c>
      <c r="K8" s="672">
        <v>1.08</v>
      </c>
      <c r="L8" s="290">
        <f t="shared" si="2"/>
        <v>1003</v>
      </c>
      <c r="M8" s="291">
        <f>IF(J8&gt;0,ROUND(((H8+$U26+($U$47*C8))/2.5),0),"-")</f>
        <v>1209</v>
      </c>
      <c r="N8" s="969">
        <f>'Эл-ты панельных ограждений - 1'!B8</f>
        <v>0</v>
      </c>
      <c r="O8" s="970">
        <f>'Эл-ты панельных ограждений - 1'!C8</f>
        <v>0</v>
      </c>
      <c r="P8" s="71">
        <f>'Эл-ты панельных ограждений - 1'!D8</f>
        <v>1.9</v>
      </c>
      <c r="Q8" s="184">
        <f>'Эл-ты панельных ограждений - 1'!E8</f>
        <v>0</v>
      </c>
      <c r="R8" s="138">
        <f>'Эл-ты панельных ограждений - 1'!F8</f>
        <v>2</v>
      </c>
      <c r="S8" s="78">
        <f>'Эл-ты панельных ограждений - 1'!G8</f>
        <v>5.149</v>
      </c>
      <c r="T8" s="996">
        <f>'Эл-ты панельных ограждений - 1'!H8</f>
        <v>0</v>
      </c>
      <c r="U8" s="104">
        <f>'Эл-ты панельных ограждений - 1'!I8</f>
        <v>977</v>
      </c>
      <c r="V8" s="554"/>
      <c r="W8" s="3"/>
      <c r="X8" s="517"/>
      <c r="Y8" s="517"/>
      <c r="Z8" s="514"/>
      <c r="AA8" s="516"/>
      <c r="AB8" s="516"/>
    </row>
    <row r="9" spans="1:28" customFormat="1" ht="21.9" customHeight="1">
      <c r="A9" s="979"/>
      <c r="B9" s="71" t="s">
        <v>198</v>
      </c>
      <c r="C9" s="262">
        <v>2</v>
      </c>
      <c r="D9" s="266"/>
      <c r="E9" s="267">
        <v>8.68</v>
      </c>
      <c r="F9" s="268">
        <v>80</v>
      </c>
      <c r="G9" s="125">
        <f t="shared" si="0"/>
        <v>1643</v>
      </c>
      <c r="H9" s="247">
        <f t="shared" si="1"/>
        <v>1869</v>
      </c>
      <c r="I9" s="126">
        <v>182</v>
      </c>
      <c r="J9" s="126">
        <v>207</v>
      </c>
      <c r="K9" s="672">
        <v>1.04</v>
      </c>
      <c r="L9" s="290">
        <f t="shared" si="2"/>
        <v>1110</v>
      </c>
      <c r="M9" s="291">
        <f>IF(J9&gt;0,ROUND(((H9+$U27+($U$47*C9))/2.5),0),"-")</f>
        <v>1340</v>
      </c>
      <c r="N9" s="969">
        <f>'Эл-ты панельных ограждений - 1'!B9</f>
        <v>0</v>
      </c>
      <c r="O9" s="970">
        <f>'Эл-ты панельных ограждений - 1'!C9</f>
        <v>0</v>
      </c>
      <c r="P9" s="71">
        <f>'Эл-ты панельных ограждений - 1'!D9</f>
        <v>2</v>
      </c>
      <c r="Q9" s="184">
        <f>'Эл-ты панельных ограждений - 1'!E9</f>
        <v>0</v>
      </c>
      <c r="R9" s="138">
        <f>'Эл-ты панельных ограждений - 1'!F9</f>
        <v>3</v>
      </c>
      <c r="S9" s="78">
        <f>'Эл-ты панельных ограждений - 1'!G9</f>
        <v>5.42</v>
      </c>
      <c r="T9" s="996">
        <f>'Эл-ты панельных ограждений - 1'!H9</f>
        <v>0</v>
      </c>
      <c r="U9" s="104">
        <f>'Эл-ты панельных ограждений - 1'!I9</f>
        <v>927</v>
      </c>
      <c r="V9" s="554"/>
      <c r="W9" s="3"/>
      <c r="X9" s="517"/>
      <c r="Y9" s="517"/>
      <c r="Z9" s="514"/>
      <c r="AA9" s="516"/>
      <c r="AB9" s="516"/>
    </row>
    <row r="10" spans="1:28" customFormat="1" ht="21.9" customHeight="1">
      <c r="A10" s="979"/>
      <c r="B10" s="71" t="s">
        <v>206</v>
      </c>
      <c r="C10" s="262">
        <v>3</v>
      </c>
      <c r="D10" s="266" t="s">
        <v>322</v>
      </c>
      <c r="E10" s="267">
        <v>9.5399999999999991</v>
      </c>
      <c r="F10" s="268">
        <v>80</v>
      </c>
      <c r="G10" s="125">
        <f t="shared" si="0"/>
        <v>1806</v>
      </c>
      <c r="H10" s="247">
        <f t="shared" si="1"/>
        <v>2054</v>
      </c>
      <c r="I10" s="126">
        <v>182</v>
      </c>
      <c r="J10" s="126">
        <v>207</v>
      </c>
      <c r="K10" s="672">
        <v>1.04</v>
      </c>
      <c r="L10" s="290">
        <f t="shared" si="2"/>
        <v>1187</v>
      </c>
      <c r="M10" s="291">
        <f>IF(J10&gt;0,ROUND(((H10+$U29+($U$47*C10))/2.5),0),"-")</f>
        <v>1418</v>
      </c>
      <c r="N10" s="969">
        <f>'Эл-ты панельных ограждений - 1'!B10</f>
        <v>0</v>
      </c>
      <c r="O10" s="970">
        <f>'Эл-ты панельных ограждений - 1'!C10</f>
        <v>0</v>
      </c>
      <c r="P10" s="71">
        <f>'Эл-ты панельных ограждений - 1'!D10</f>
        <v>2.2000000000000002</v>
      </c>
      <c r="Q10" s="184">
        <f>'Эл-ты панельных ограждений - 1'!E10</f>
        <v>0</v>
      </c>
      <c r="R10" s="138">
        <f>'Эл-ты панельных ограждений - 1'!F10</f>
        <v>3</v>
      </c>
      <c r="S10" s="78">
        <f>'Эл-ты панельных ограждений - 1'!G10</f>
        <v>5.98</v>
      </c>
      <c r="T10" s="996">
        <f>'Эл-ты панельных ограждений - 1'!H10</f>
        <v>0</v>
      </c>
      <c r="U10" s="104">
        <f>'Эл-ты панельных ограждений - 1'!I10</f>
        <v>1023</v>
      </c>
      <c r="V10" s="554"/>
      <c r="W10" s="3"/>
      <c r="X10" s="517"/>
      <c r="Y10" s="517"/>
      <c r="Z10" s="514"/>
      <c r="AA10" s="516"/>
      <c r="AB10" s="516"/>
    </row>
    <row r="11" spans="1:28" customFormat="1" ht="21.9" customHeight="1">
      <c r="A11" s="979"/>
      <c r="B11" s="192" t="s">
        <v>207</v>
      </c>
      <c r="C11" s="262">
        <v>3</v>
      </c>
      <c r="D11" s="266" t="s">
        <v>322</v>
      </c>
      <c r="E11" s="267">
        <v>10.59</v>
      </c>
      <c r="F11" s="268">
        <v>80</v>
      </c>
      <c r="G11" s="125">
        <f t="shared" si="0"/>
        <v>2004</v>
      </c>
      <c r="H11" s="247">
        <f t="shared" si="1"/>
        <v>2280</v>
      </c>
      <c r="I11" s="126">
        <v>182</v>
      </c>
      <c r="J11" s="126">
        <v>207</v>
      </c>
      <c r="K11" s="672">
        <v>1.04</v>
      </c>
      <c r="L11" s="290">
        <f t="shared" si="2"/>
        <v>1304</v>
      </c>
      <c r="M11" s="291">
        <f>IF(J11&gt;0,ROUND(((H11+$U30+($U$47*C11))/2.5),0),"-")</f>
        <v>1560</v>
      </c>
      <c r="N11" s="969">
        <f>'Эл-ты панельных ограждений - 1'!B11</f>
        <v>0</v>
      </c>
      <c r="O11" s="970">
        <f>'Эл-ты панельных ограждений - 1'!C11</f>
        <v>0</v>
      </c>
      <c r="P11" s="71">
        <f>'Эл-ты панельных ограждений - 1'!D11</f>
        <v>2.4</v>
      </c>
      <c r="Q11" s="184">
        <f>'Эл-ты панельных ограждений - 1'!E11</f>
        <v>0</v>
      </c>
      <c r="R11" s="138">
        <f>'Эл-ты панельных ограждений - 1'!F11</f>
        <v>3</v>
      </c>
      <c r="S11" s="78">
        <f>'Эл-ты панельных ограждений - 1'!G11</f>
        <v>6.5039999999999996</v>
      </c>
      <c r="T11" s="996">
        <f>'Эл-ты панельных ограждений - 1'!H11</f>
        <v>0</v>
      </c>
      <c r="U11" s="104">
        <f>'Эл-ты панельных ограждений - 1'!I11</f>
        <v>1112</v>
      </c>
      <c r="V11" s="554"/>
      <c r="W11" s="3"/>
      <c r="X11" s="517"/>
      <c r="Y11" s="517"/>
      <c r="Z11" s="514"/>
      <c r="AA11" s="516"/>
      <c r="AB11" s="516"/>
    </row>
    <row r="12" spans="1:28" customFormat="1" ht="21.9" customHeight="1">
      <c r="A12" s="979"/>
      <c r="B12" s="1727" t="s">
        <v>208</v>
      </c>
      <c r="C12" s="1728">
        <v>3</v>
      </c>
      <c r="D12" s="1729" t="s">
        <v>325</v>
      </c>
      <c r="E12" s="1730">
        <v>12.68</v>
      </c>
      <c r="F12" s="1731">
        <v>80</v>
      </c>
      <c r="G12" s="1732" t="str">
        <f t="shared" si="0"/>
        <v>-</v>
      </c>
      <c r="H12" s="1732">
        <f t="shared" si="1"/>
        <v>2730</v>
      </c>
      <c r="I12" s="1733">
        <v>0</v>
      </c>
      <c r="J12" s="1733">
        <v>207</v>
      </c>
      <c r="K12" s="1734">
        <v>1.04</v>
      </c>
      <c r="L12" s="1735" t="str">
        <f>IF(I12&gt;0,ROUND(((G12+$T10+($T$34*C12))/2.5),0),"-")</f>
        <v>-</v>
      </c>
      <c r="M12" s="1735">
        <f>IF(J12&gt;0,ROUND(((H12+$U30+($U$47*C12))/2.5),0),"-")</f>
        <v>1740</v>
      </c>
      <c r="N12" s="969">
        <f>'Эл-ты панельных ограждений - 1'!B12</f>
        <v>0</v>
      </c>
      <c r="O12" s="970">
        <f>'Эл-ты панельных ограждений - 1'!C12</f>
        <v>0</v>
      </c>
      <c r="P12" s="71">
        <f>'Эл-ты панельных ограждений - 1'!D12</f>
        <v>2.5</v>
      </c>
      <c r="Q12" s="184">
        <f>'Эл-ты панельных ограждений - 1'!E12</f>
        <v>0</v>
      </c>
      <c r="R12" s="138">
        <f>'Эл-ты панельных ограждений - 1'!F12</f>
        <v>4</v>
      </c>
      <c r="S12" s="78">
        <f>'Эл-ты панельных ограждений - 1'!G12</f>
        <v>6.79</v>
      </c>
      <c r="T12" s="996">
        <f>'Эл-ты панельных ограждений - 1'!H12</f>
        <v>0</v>
      </c>
      <c r="U12" s="104">
        <f>'Эл-ты панельных ограждений - 1'!I12</f>
        <v>1161</v>
      </c>
      <c r="V12" s="554"/>
      <c r="W12" s="3"/>
      <c r="X12" s="517"/>
      <c r="Y12" s="517"/>
      <c r="AA12" s="516"/>
      <c r="AB12" s="516"/>
    </row>
    <row r="13" spans="1:28" customFormat="1" ht="21.9" customHeight="1">
      <c r="A13" s="979"/>
      <c r="B13" s="192" t="s">
        <v>199</v>
      </c>
      <c r="C13" s="262">
        <v>3</v>
      </c>
      <c r="D13" s="266"/>
      <c r="E13" s="674">
        <v>11.632999999999999</v>
      </c>
      <c r="F13" s="268">
        <v>80</v>
      </c>
      <c r="G13" s="125">
        <f t="shared" si="0"/>
        <v>2117</v>
      </c>
      <c r="H13" s="247">
        <f t="shared" si="1"/>
        <v>2408</v>
      </c>
      <c r="I13" s="126">
        <v>182</v>
      </c>
      <c r="J13" s="126">
        <v>207</v>
      </c>
      <c r="K13" s="672">
        <v>1</v>
      </c>
      <c r="L13" s="290">
        <f>IF(I13&gt;0,ROUND(((G13+$U11+($U$47*C13))/2.5),0),"-")</f>
        <v>1385</v>
      </c>
      <c r="M13" s="291">
        <f>IF(J13&gt;0,ROUND(((H13+$U31+($U$47*C13))/2.5),0),"-")</f>
        <v>1660</v>
      </c>
      <c r="N13" s="471">
        <f>'Эл-ты панельных ограждений - 1'!B13</f>
        <v>0</v>
      </c>
      <c r="O13" s="970">
        <f>'Эл-ты панельных ограждений - 1'!C13</f>
        <v>0</v>
      </c>
      <c r="P13" s="71">
        <f>'Эл-ты панельных ограждений - 1'!D13</f>
        <v>2.5</v>
      </c>
      <c r="Q13" s="184" t="str">
        <f>'Эл-ты панельных ограждений - 1'!E13</f>
        <v>№ 1</v>
      </c>
      <c r="R13" s="138">
        <f>'Эл-ты панельных ограждений - 1'!F13</f>
        <v>5</v>
      </c>
      <c r="S13" s="78">
        <f>'Эл-ты панельных ограждений - 1'!G13</f>
        <v>6.77</v>
      </c>
      <c r="T13" s="996">
        <f>'Эл-ты панельных ограждений - 1'!H13</f>
        <v>0</v>
      </c>
      <c r="U13" s="104">
        <f>'Эл-ты панельных ограждений - 1'!I13</f>
        <v>1158</v>
      </c>
      <c r="V13" s="554"/>
      <c r="W13" s="3"/>
      <c r="X13" s="517"/>
      <c r="Y13" s="517"/>
      <c r="AA13" s="516"/>
      <c r="AB13" s="516"/>
    </row>
    <row r="14" spans="1:28" customFormat="1" ht="21.9" customHeight="1">
      <c r="A14" s="979"/>
      <c r="B14" s="192" t="s">
        <v>209</v>
      </c>
      <c r="C14" s="262">
        <v>4</v>
      </c>
      <c r="D14" s="266" t="s">
        <v>326</v>
      </c>
      <c r="E14" s="267">
        <v>12.59</v>
      </c>
      <c r="F14" s="268">
        <v>80</v>
      </c>
      <c r="G14" s="125">
        <f t="shared" si="0"/>
        <v>2291</v>
      </c>
      <c r="H14" s="247">
        <f t="shared" si="1"/>
        <v>2606</v>
      </c>
      <c r="I14" s="126">
        <v>182</v>
      </c>
      <c r="J14" s="126">
        <v>207</v>
      </c>
      <c r="K14" s="672">
        <v>1</v>
      </c>
      <c r="L14" s="290">
        <f>IF(I14&gt;0,ROUND(((G14+$U13+($U$47*C14))/2.5),0),"-")</f>
        <v>1504</v>
      </c>
      <c r="M14" s="291">
        <f>IF(J14&gt;0,ROUND(((H14+$U34+($U$47*C14))/2.5),0),"-")</f>
        <v>1796</v>
      </c>
      <c r="N14" s="971" t="str">
        <f>'Эл-ты панельных ограждений - 1'!B14</f>
        <v>примечания:
№1 - поддерживается на складе в цинке</v>
      </c>
      <c r="O14" s="970">
        <f>'Эл-ты панельных ограждений - 1'!C14</f>
        <v>0</v>
      </c>
      <c r="P14" s="71">
        <f>'Эл-ты панельных ограждений - 1'!D14</f>
        <v>3</v>
      </c>
      <c r="Q14" s="184">
        <f>'Эл-ты панельных ограждений - 1'!E14</f>
        <v>0</v>
      </c>
      <c r="R14" s="138">
        <f>'Эл-ты панельных ограждений - 1'!F14</f>
        <v>4</v>
      </c>
      <c r="S14" s="78">
        <f>'Эл-ты панельных ограждений - 1'!G14</f>
        <v>8.1199999999999992</v>
      </c>
      <c r="T14" s="996">
        <f>'Эл-ты панельных ограждений - 1'!H14</f>
        <v>0</v>
      </c>
      <c r="U14" s="104">
        <f>'Эл-ты панельных ограждений - 1'!I14</f>
        <v>1389</v>
      </c>
      <c r="V14" s="554"/>
      <c r="W14" s="3"/>
      <c r="X14" s="517"/>
      <c r="Y14" s="517"/>
      <c r="AA14" s="516"/>
      <c r="AB14" s="516"/>
    </row>
    <row r="15" spans="1:28" customFormat="1" ht="21.9" customHeight="1">
      <c r="A15" s="979"/>
      <c r="B15" s="1727" t="s">
        <v>210</v>
      </c>
      <c r="C15" s="1728">
        <v>4</v>
      </c>
      <c r="D15" s="1729" t="s">
        <v>325</v>
      </c>
      <c r="E15" s="1730">
        <v>15.07</v>
      </c>
      <c r="F15" s="1731">
        <v>80</v>
      </c>
      <c r="G15" s="1732" t="str">
        <f t="shared" si="0"/>
        <v>-</v>
      </c>
      <c r="H15" s="1732">
        <f t="shared" si="1"/>
        <v>3119</v>
      </c>
      <c r="I15" s="1736">
        <v>0</v>
      </c>
      <c r="J15" s="1736">
        <v>207</v>
      </c>
      <c r="K15" s="1734">
        <v>1</v>
      </c>
      <c r="L15" s="1735" t="str">
        <f>IF(I15&gt;0,ROUND(((G15+$T12+($T$34*C15))/2.5),0),"-")</f>
        <v>-</v>
      </c>
      <c r="M15" s="1735">
        <f>IF(J15&gt;0,ROUND(((H15+$U34+($U$47*C15))/2.5),0),"-")</f>
        <v>2001</v>
      </c>
      <c r="N15" s="971">
        <f>'Эл-ты панельных ограждений - 1'!B15</f>
        <v>0</v>
      </c>
      <c r="O15" s="970">
        <f>'Эл-ты панельных ограждений - 1'!C15</f>
        <v>0</v>
      </c>
      <c r="P15" s="71">
        <f>'Эл-ты панельных ограждений - 1'!D15</f>
        <v>3</v>
      </c>
      <c r="Q15" s="184" t="str">
        <f>'Эл-ты панельных ограждений - 1'!E15</f>
        <v>№ 1</v>
      </c>
      <c r="R15" s="154">
        <f>'Эл-ты панельных ограждений - 1'!F15</f>
        <v>5</v>
      </c>
      <c r="S15" s="78">
        <f>'Эл-ты панельных ограждений - 1'!G15</f>
        <v>8.1199999999999992</v>
      </c>
      <c r="T15" s="996">
        <f>'Эл-ты панельных ограждений - 1'!H15</f>
        <v>0</v>
      </c>
      <c r="U15" s="104">
        <f>'Эл-ты панельных ограждений - 1'!I15</f>
        <v>1389</v>
      </c>
      <c r="V15" s="554"/>
      <c r="W15" s="3"/>
      <c r="X15" s="517"/>
      <c r="Y15" s="517"/>
      <c r="AA15" s="516"/>
      <c r="AB15" s="516"/>
    </row>
    <row r="16" spans="1:28" customFormat="1" ht="21.9" customHeight="1">
      <c r="A16" s="979"/>
      <c r="B16" s="192" t="s">
        <v>200</v>
      </c>
      <c r="C16" s="262">
        <v>4</v>
      </c>
      <c r="D16" s="266"/>
      <c r="E16" s="267">
        <v>13.65</v>
      </c>
      <c r="F16" s="268">
        <v>80</v>
      </c>
      <c r="G16" s="125">
        <f t="shared" si="0"/>
        <v>2484</v>
      </c>
      <c r="H16" s="247">
        <f t="shared" si="1"/>
        <v>2826</v>
      </c>
      <c r="I16" s="126">
        <v>182</v>
      </c>
      <c r="J16" s="126">
        <v>207</v>
      </c>
      <c r="K16" s="672">
        <v>1</v>
      </c>
      <c r="L16" s="290">
        <f>IF(I16&gt;0,ROUND(((G16+$U15+($U$47*C16))/2.5),0),"-")</f>
        <v>1674</v>
      </c>
      <c r="M16" s="291">
        <f>IF(J16&gt;0,ROUND(((H16+$U37+($U$47*C16))/2.5),0),"-")</f>
        <v>2009</v>
      </c>
      <c r="N16" s="971">
        <f>'Эл-ты панельных ограждений - 1'!B16</f>
        <v>0</v>
      </c>
      <c r="O16" s="970">
        <f>'Эл-ты панельных ограждений - 1'!C16</f>
        <v>0</v>
      </c>
      <c r="P16" s="72">
        <f>'Эл-ты панельных ограждений - 1'!D16</f>
        <v>4</v>
      </c>
      <c r="Q16" s="185">
        <f>'Эл-ты панельных ограждений - 1'!E16</f>
        <v>0</v>
      </c>
      <c r="R16" s="139">
        <f>'Эл-ты панельных ограждений - 1'!F16</f>
        <v>6</v>
      </c>
      <c r="S16" s="79">
        <f>'Эл-ты панельных ограждений - 1'!G16</f>
        <v>11.06</v>
      </c>
      <c r="T16" s="996">
        <f>'Эл-ты панельных ограждений - 1'!H16</f>
        <v>0</v>
      </c>
      <c r="U16" s="105">
        <f>'Эл-ты панельных ограждений - 1'!I16</f>
        <v>1891</v>
      </c>
      <c r="V16" s="554"/>
      <c r="W16" s="3"/>
      <c r="X16" s="517"/>
      <c r="Y16" s="517"/>
      <c r="AA16" s="516"/>
      <c r="AB16" s="516"/>
    </row>
    <row r="17" spans="1:28" customFormat="1" ht="21.9" customHeight="1">
      <c r="A17" s="979"/>
      <c r="B17" s="192" t="s">
        <v>211</v>
      </c>
      <c r="C17" s="262">
        <v>4</v>
      </c>
      <c r="D17" s="266" t="s">
        <v>324</v>
      </c>
      <c r="E17" s="267">
        <v>14.69</v>
      </c>
      <c r="F17" s="268">
        <v>70</v>
      </c>
      <c r="G17" s="125">
        <f t="shared" si="0"/>
        <v>2674</v>
      </c>
      <c r="H17" s="247">
        <f t="shared" si="1"/>
        <v>3041</v>
      </c>
      <c r="I17" s="126">
        <v>182</v>
      </c>
      <c r="J17" s="126">
        <v>207</v>
      </c>
      <c r="K17" s="672">
        <v>1</v>
      </c>
      <c r="L17" s="290">
        <f>IF(I17&gt;0,ROUND(((G17+$U15+($U$47*C17))/2.5),0),"-")</f>
        <v>1750</v>
      </c>
      <c r="M17" s="291">
        <f>IF(J17&gt;0,ROUND(((H17+$U37+($U$47*C17))/2.5),0),"-")</f>
        <v>2095</v>
      </c>
      <c r="N17" s="971">
        <f>'Эл-ты панельных ограждений - 1'!B17</f>
        <v>0</v>
      </c>
      <c r="O17" s="978" t="str">
        <f>'Эл-ты панельных ограждений - 1'!C17</f>
        <v>90*55*1,6</v>
      </c>
      <c r="P17" s="71">
        <f>'Эл-ты панельных ограждений - 1'!D17</f>
        <v>4</v>
      </c>
      <c r="Q17" s="184">
        <f>'Эл-ты панельных ограждений - 1'!E17</f>
        <v>0</v>
      </c>
      <c r="R17" s="138" t="str">
        <f>'Эл-ты панельных ограждений - 1'!F17</f>
        <v>6 отверстий</v>
      </c>
      <c r="S17" s="78">
        <f>'Эл-ты панельных ограждений - 1'!G17</f>
        <v>15.53</v>
      </c>
      <c r="T17" s="975">
        <f>'Эл-ты панельных ограждений - 1'!H17</f>
        <v>64</v>
      </c>
      <c r="U17" s="103">
        <f>'Эл-ты панельных ограждений - 1'!I17</f>
        <v>2656</v>
      </c>
      <c r="V17" s="554"/>
      <c r="W17" s="3"/>
      <c r="X17" s="517"/>
      <c r="Y17" s="517"/>
      <c r="AA17" s="516"/>
      <c r="AB17" s="516"/>
    </row>
    <row r="18" spans="1:28" customFormat="1" ht="21.9" customHeight="1">
      <c r="A18" s="979"/>
      <c r="B18" s="192" t="s">
        <v>201</v>
      </c>
      <c r="C18" s="269">
        <v>4</v>
      </c>
      <c r="D18" s="270"/>
      <c r="E18" s="267">
        <v>15.04</v>
      </c>
      <c r="F18" s="268">
        <v>60</v>
      </c>
      <c r="G18" s="125">
        <f t="shared" si="0"/>
        <v>2737</v>
      </c>
      <c r="H18" s="247">
        <f t="shared" si="1"/>
        <v>3113</v>
      </c>
      <c r="I18" s="126">
        <v>182</v>
      </c>
      <c r="J18" s="126">
        <v>207</v>
      </c>
      <c r="K18" s="672">
        <v>1</v>
      </c>
      <c r="L18" s="290">
        <f>IF(I18&gt;0,ROUND(((G18+$U16+($U$47*C18))/2.5),0),"-")</f>
        <v>1976</v>
      </c>
      <c r="M18" s="291">
        <f>IF(J18&gt;0,ROUND(((H18+$U38+($U$47*C18))/2.5),0),"-")</f>
        <v>2396</v>
      </c>
      <c r="N18" s="971">
        <f>'Эл-ты панельных ограждений - 1'!B18</f>
        <v>0</v>
      </c>
      <c r="O18" s="979">
        <f>'Эл-ты панельных ограждений - 1'!C18</f>
        <v>0</v>
      </c>
      <c r="P18" s="193">
        <f>'Эл-ты панельных ограждений - 1'!D18</f>
        <v>4</v>
      </c>
      <c r="Q18" s="187">
        <f>'Эл-ты панельных ограждений - 1'!E18</f>
        <v>0</v>
      </c>
      <c r="R18" s="154" t="str">
        <f>'Эл-ты панельных ограждений - 1'!F18</f>
        <v>6 втулок</v>
      </c>
      <c r="S18" s="165">
        <f>'Эл-ты панельных ограждений - 1'!G18</f>
        <v>15.53</v>
      </c>
      <c r="T18" s="976">
        <f>'Эл-ты панельных ограждений - 1'!H18</f>
        <v>0</v>
      </c>
      <c r="U18" s="104">
        <f>'Эл-ты панельных ограждений - 1'!I18</f>
        <v>2733</v>
      </c>
      <c r="V18" s="554"/>
      <c r="W18" s="3"/>
      <c r="X18" s="517"/>
      <c r="Y18" s="517"/>
      <c r="AA18" s="516"/>
      <c r="AB18" s="516"/>
    </row>
    <row r="19" spans="1:28" customFormat="1" ht="21.9" customHeight="1">
      <c r="A19" s="801"/>
      <c r="B19" s="192" t="s">
        <v>202</v>
      </c>
      <c r="C19" s="269">
        <v>4</v>
      </c>
      <c r="D19" s="270"/>
      <c r="E19" s="262">
        <v>16.64</v>
      </c>
      <c r="F19" s="268">
        <v>60</v>
      </c>
      <c r="G19" s="125">
        <f t="shared" si="0"/>
        <v>3150</v>
      </c>
      <c r="H19" s="247">
        <f t="shared" si="1"/>
        <v>3582</v>
      </c>
      <c r="I19" s="126">
        <v>182</v>
      </c>
      <c r="J19" s="126">
        <v>207</v>
      </c>
      <c r="K19" s="672">
        <v>1.04</v>
      </c>
      <c r="L19" s="290">
        <f>IF(I19&gt;0,ROUND(((G19+$U16+($U$47*C19))/2.5),0),"-")</f>
        <v>2141</v>
      </c>
      <c r="M19" s="291">
        <f>IF(J19&gt;0,ROUND(((H19+$U38+($U$47*C19))/2.5),0),"-")</f>
        <v>2584</v>
      </c>
      <c r="N19" s="971">
        <f>'Эл-ты панельных ограждений - 1'!B19</f>
        <v>0</v>
      </c>
      <c r="O19" s="979">
        <f>'Эл-ты панельных ограждений - 1'!C19</f>
        <v>0</v>
      </c>
      <c r="P19" s="193">
        <f>'Эл-ты панельных ограждений - 1'!D19</f>
        <v>5</v>
      </c>
      <c r="Q19" s="187">
        <f>'Эл-ты панельных ограждений - 1'!E19</f>
        <v>0</v>
      </c>
      <c r="R19" s="154" t="str">
        <f>'Эл-ты панельных ограждений - 1'!F19</f>
        <v>8 отверстий</v>
      </c>
      <c r="S19" s="165">
        <f>'Эл-ты панельных ограждений - 1'!G19</f>
        <v>19.52</v>
      </c>
      <c r="T19" s="976">
        <f>'Эл-ты панельных ограждений - 1'!H19</f>
        <v>0</v>
      </c>
      <c r="U19" s="104">
        <f>'Эл-ты панельных ограждений - 1'!I19</f>
        <v>3338</v>
      </c>
      <c r="V19" s="554"/>
      <c r="W19" s="3"/>
      <c r="X19" s="517"/>
      <c r="Y19" s="517"/>
      <c r="AA19" s="516"/>
      <c r="AB19" s="516"/>
    </row>
    <row r="20" spans="1:28" customFormat="1" ht="21.9" customHeight="1">
      <c r="A20" s="801"/>
      <c r="B20" s="192" t="s">
        <v>203</v>
      </c>
      <c r="C20" s="269">
        <v>4</v>
      </c>
      <c r="D20" s="270"/>
      <c r="E20" s="262">
        <v>17.03</v>
      </c>
      <c r="F20" s="268">
        <v>60</v>
      </c>
      <c r="G20" s="125">
        <f t="shared" si="0"/>
        <v>3223</v>
      </c>
      <c r="H20" s="247">
        <f t="shared" si="1"/>
        <v>3666</v>
      </c>
      <c r="I20" s="126">
        <v>182</v>
      </c>
      <c r="J20" s="126">
        <v>207</v>
      </c>
      <c r="K20" s="672">
        <v>1.04</v>
      </c>
      <c r="L20" s="290">
        <f>IF(I20&gt;0,ROUND(((G20+$U16+($U$47*C20))/2.5),0),"-")</f>
        <v>2170</v>
      </c>
      <c r="M20" s="291">
        <f>IF(J20&gt;0,ROUND(((H20+$U38+($U$47*C20))/2.5),0),"-")</f>
        <v>2618</v>
      </c>
      <c r="N20" s="972">
        <f>'Эл-ты панельных ограждений - 1'!B20</f>
        <v>0</v>
      </c>
      <c r="O20" s="980">
        <f>'Эл-ты панельных ограждений - 1'!C20</f>
        <v>0</v>
      </c>
      <c r="P20" s="191">
        <f>'Эл-ты панельных ограждений - 1'!D20</f>
        <v>5</v>
      </c>
      <c r="Q20" s="186">
        <f>'Эл-ты панельных ограждений - 1'!E20</f>
        <v>0</v>
      </c>
      <c r="R20" s="139" t="str">
        <f>'Эл-ты панельных ограждений - 1'!F20</f>
        <v>8 втулок</v>
      </c>
      <c r="S20" s="153">
        <f>'Эл-ты панельных ограждений - 1'!G20</f>
        <v>19.52</v>
      </c>
      <c r="T20" s="977">
        <f>'Эл-ты панельных ограждений - 1'!H20</f>
        <v>0</v>
      </c>
      <c r="U20" s="105">
        <f>'Эл-ты панельных ограждений - 1'!I20</f>
        <v>3436</v>
      </c>
      <c r="V20" s="554"/>
      <c r="W20" s="3"/>
      <c r="X20" s="517"/>
      <c r="Y20" s="517"/>
      <c r="AA20" s="516"/>
      <c r="AB20" s="516"/>
    </row>
    <row r="21" spans="1:28" customFormat="1" ht="21.9" customHeight="1">
      <c r="A21" s="802"/>
      <c r="B21" s="192" t="s">
        <v>204</v>
      </c>
      <c r="C21" s="269">
        <v>5</v>
      </c>
      <c r="D21" s="270"/>
      <c r="E21" s="262">
        <v>18.95</v>
      </c>
      <c r="F21" s="268">
        <v>60</v>
      </c>
      <c r="G21" s="125">
        <f t="shared" si="0"/>
        <v>3587</v>
      </c>
      <c r="H21" s="247">
        <f t="shared" si="1"/>
        <v>4080</v>
      </c>
      <c r="I21" s="126">
        <v>182</v>
      </c>
      <c r="J21" s="126">
        <v>207</v>
      </c>
      <c r="K21" s="672">
        <v>1.04</v>
      </c>
      <c r="L21" s="290">
        <f>IF(I21&gt;0,ROUND(((G21+$U20+($U$47*C21))/2.5),0),"-")</f>
        <v>2965</v>
      </c>
      <c r="M21" s="291">
        <f>IF(J21&gt;0,ROUND(((H21+$U46+($U$47*C21))/2.5),0),"-")</f>
        <v>3638</v>
      </c>
      <c r="N21" s="981" t="str">
        <f>'Эл-ты панельных ограждений - 1'!B21</f>
        <v>Столб оцинкованный с полимерным покрытием 
с отверстиями или резьбовыми втулками 
в профиле 62*55, 90*55 и 80*80 и заглушкой</v>
      </c>
      <c r="O21" s="982" t="str">
        <f>'Эл-ты панельных ограждений - 1'!C21</f>
        <v>62*55*1,4</v>
      </c>
      <c r="P21" s="73">
        <f>'Эл-ты панельных ограждений - 1'!D21</f>
        <v>1</v>
      </c>
      <c r="Q21" s="182">
        <f>'Эл-ты панельных ограждений - 1'!E21</f>
        <v>0</v>
      </c>
      <c r="R21" s="137" t="str">
        <f>'Эл-ты панельных ограждений - 1'!F21</f>
        <v>-</v>
      </c>
      <c r="S21" s="77">
        <f>'Эл-ты панельных ограждений - 1'!G21</f>
        <v>2.71</v>
      </c>
      <c r="T21" s="986">
        <f>'Эл-ты панельных ограждений - 1'!H21</f>
        <v>96</v>
      </c>
      <c r="U21" s="103">
        <f>'Эл-ты панельных ограждений - 1'!I21</f>
        <v>683</v>
      </c>
      <c r="V21" s="554"/>
      <c r="W21" s="3"/>
      <c r="X21" s="517"/>
      <c r="Y21" s="517"/>
      <c r="AA21" s="516"/>
      <c r="AB21" s="516"/>
    </row>
    <row r="22" spans="1:28" customFormat="1" ht="21.9" customHeight="1">
      <c r="A22" s="978" t="s">
        <v>214</v>
      </c>
      <c r="B22" s="261" t="s">
        <v>195</v>
      </c>
      <c r="C22" s="271">
        <v>2</v>
      </c>
      <c r="D22" s="272"/>
      <c r="E22" s="264">
        <v>7</v>
      </c>
      <c r="F22" s="265">
        <v>120</v>
      </c>
      <c r="G22" s="127">
        <f t="shared" si="0"/>
        <v>1405</v>
      </c>
      <c r="H22" s="248">
        <f t="shared" si="1"/>
        <v>1575</v>
      </c>
      <c r="I22" s="128">
        <v>173</v>
      </c>
      <c r="J22" s="128">
        <v>194</v>
      </c>
      <c r="K22" s="671">
        <v>1.1599999999999999</v>
      </c>
      <c r="L22" s="288">
        <f t="shared" ref="L22:L29" si="3">IF(I22&gt;0,ROUND(((G22+U4+($U$47*C22))/2.5),0),"-")</f>
        <v>851</v>
      </c>
      <c r="M22" s="289">
        <f>IF(I22&gt;0,ROUND(((H22+U22+($U$47*C22))/2.5),0),"-")</f>
        <v>1000</v>
      </c>
      <c r="N22" s="969">
        <f>'Эл-ты панельных ограждений - 1'!B22</f>
        <v>0</v>
      </c>
      <c r="O22" s="983">
        <f>'Эл-ты панельных ограждений - 1'!C22</f>
        <v>0</v>
      </c>
      <c r="P22" s="98">
        <f>'Эл-ты панельных ограждений - 1'!D22</f>
        <v>1.1000000000000001</v>
      </c>
      <c r="Q22" s="183">
        <f>'Эл-ты панельных ограждений - 1'!E22</f>
        <v>0</v>
      </c>
      <c r="R22" s="140">
        <f>'Эл-ты панельных ограждений - 1'!F22</f>
        <v>2</v>
      </c>
      <c r="S22" s="162">
        <f>'Эл-ты панельных ограждений - 1'!G22</f>
        <v>2.9810000000000003</v>
      </c>
      <c r="T22" s="987">
        <f>'Эл-ты панельных ограждений - 1'!H22</f>
        <v>0</v>
      </c>
      <c r="U22" s="104">
        <f>'Эл-ты панельных ограждений - 1'!I22</f>
        <v>768</v>
      </c>
      <c r="V22" s="554"/>
      <c r="W22" s="3"/>
      <c r="X22" s="3"/>
      <c r="Y22" s="517"/>
      <c r="AA22" s="516"/>
      <c r="AB22" s="516"/>
    </row>
    <row r="23" spans="1:28" customFormat="1" ht="21.9" customHeight="1">
      <c r="A23" s="979"/>
      <c r="B23" s="124" t="s">
        <v>196</v>
      </c>
      <c r="C23" s="262">
        <v>2</v>
      </c>
      <c r="D23" s="266"/>
      <c r="E23" s="267">
        <v>8.75</v>
      </c>
      <c r="F23" s="268">
        <v>120</v>
      </c>
      <c r="G23" s="125">
        <f t="shared" si="0"/>
        <v>1756</v>
      </c>
      <c r="H23" s="247">
        <f t="shared" si="1"/>
        <v>1969</v>
      </c>
      <c r="I23" s="126">
        <v>173</v>
      </c>
      <c r="J23" s="126">
        <v>194</v>
      </c>
      <c r="K23" s="672">
        <v>1.1599999999999999</v>
      </c>
      <c r="L23" s="290">
        <f t="shared" si="3"/>
        <v>1032</v>
      </c>
      <c r="M23" s="291">
        <f>IF(I23&gt;0,ROUND(((H23+U23+($U$47*C23))/2.5),0),"-")</f>
        <v>1213</v>
      </c>
      <c r="N23" s="969">
        <f>'Эл-ты панельных ограждений - 1'!B23</f>
        <v>0</v>
      </c>
      <c r="O23" s="984">
        <f>'Эл-ты панельных ограждений - 1'!C23</f>
        <v>0</v>
      </c>
      <c r="P23" s="71">
        <f>'Эл-ты панельных ограждений - 1'!D23</f>
        <v>1.3</v>
      </c>
      <c r="Q23" s="184">
        <f>'Эл-ты панельных ограждений - 1'!E23</f>
        <v>0</v>
      </c>
      <c r="R23" s="138">
        <f>'Эл-ты панельных ограждений - 1'!F23</f>
        <v>2</v>
      </c>
      <c r="S23" s="78">
        <f>'Эл-ты панельных ограждений - 1'!G23</f>
        <v>3.5230000000000001</v>
      </c>
      <c r="T23" s="987">
        <f>'Эл-ты панельных ограждений - 1'!H23</f>
        <v>0</v>
      </c>
      <c r="U23" s="104">
        <f>'Эл-ты панельных ограждений - 1'!I23</f>
        <v>907</v>
      </c>
      <c r="V23" s="554"/>
      <c r="W23" s="3"/>
      <c r="X23" s="517"/>
      <c r="Y23" s="517"/>
      <c r="AA23" s="516"/>
      <c r="AB23" s="516"/>
    </row>
    <row r="24" spans="1:28" customFormat="1" ht="21.9" customHeight="1">
      <c r="A24" s="979"/>
      <c r="B24" s="124" t="s">
        <v>205</v>
      </c>
      <c r="C24" s="262">
        <v>2</v>
      </c>
      <c r="D24" s="266" t="s">
        <v>327</v>
      </c>
      <c r="E24" s="267">
        <v>10.34</v>
      </c>
      <c r="F24" s="268">
        <v>60</v>
      </c>
      <c r="G24" s="125">
        <f t="shared" si="0"/>
        <v>1932</v>
      </c>
      <c r="H24" s="247">
        <f t="shared" si="1"/>
        <v>2166</v>
      </c>
      <c r="I24" s="126">
        <v>173</v>
      </c>
      <c r="J24" s="126">
        <v>194</v>
      </c>
      <c r="K24" s="672">
        <v>1.08</v>
      </c>
      <c r="L24" s="290">
        <f t="shared" si="3"/>
        <v>1144</v>
      </c>
      <c r="M24" s="291">
        <f>IF(I24&gt;0,ROUND(((H24+U25+($U$47*C24))/2.5),0),"-")</f>
        <v>1347</v>
      </c>
      <c r="N24" s="969">
        <f>'Эл-ты панельных ограждений - 1'!B24</f>
        <v>0</v>
      </c>
      <c r="O24" s="984">
        <f>'Эл-ты панельных ограждений - 1'!C24</f>
        <v>0</v>
      </c>
      <c r="P24" s="71">
        <f>'Эл-ты панельных ограждений - 1'!D24</f>
        <v>1.5</v>
      </c>
      <c r="Q24" s="184">
        <f>'Эл-ты панельных ограждений - 1'!E24</f>
        <v>0</v>
      </c>
      <c r="R24" s="138" t="str">
        <f>'Эл-ты панельных ограждений - 1'!F24</f>
        <v>-</v>
      </c>
      <c r="S24" s="78">
        <f>'Эл-ты панельных ограждений - 1'!G24</f>
        <v>4.0649999999999995</v>
      </c>
      <c r="T24" s="987">
        <f>'Эл-ты панельных ограждений - 1'!H24</f>
        <v>0</v>
      </c>
      <c r="U24" s="104">
        <f>'Эл-ты панельных ограждений - 1'!I24</f>
        <v>1024</v>
      </c>
      <c r="V24" s="554"/>
      <c r="W24" s="3"/>
      <c r="X24" s="517"/>
      <c r="Y24" s="517"/>
      <c r="AA24" s="516"/>
      <c r="AB24" s="516"/>
    </row>
    <row r="25" spans="1:28" customFormat="1" ht="21.9" customHeight="1">
      <c r="A25" s="979"/>
      <c r="B25" s="71" t="s">
        <v>197</v>
      </c>
      <c r="C25" s="262">
        <v>2</v>
      </c>
      <c r="D25" s="266"/>
      <c r="E25" s="674">
        <v>11.99</v>
      </c>
      <c r="F25" s="268">
        <v>60</v>
      </c>
      <c r="G25" s="125">
        <f t="shared" si="0"/>
        <v>2240</v>
      </c>
      <c r="H25" s="247">
        <f t="shared" si="1"/>
        <v>2512</v>
      </c>
      <c r="I25" s="126">
        <v>173</v>
      </c>
      <c r="J25" s="126">
        <v>194</v>
      </c>
      <c r="K25" s="672">
        <v>1.08</v>
      </c>
      <c r="L25" s="290">
        <f t="shared" si="3"/>
        <v>1308</v>
      </c>
      <c r="M25" s="291">
        <f>IF(I25&gt;0,ROUND(((H25+U26+($U$47*C25))/2.5),0),"-")</f>
        <v>1541</v>
      </c>
      <c r="N25" s="969">
        <f>'Эл-ты панельных ограждений - 1'!B25</f>
        <v>0</v>
      </c>
      <c r="O25" s="984">
        <f>'Эл-ты панельных ограждений - 1'!C25</f>
        <v>0</v>
      </c>
      <c r="P25" s="71">
        <f>'Эл-ты панельных ограждений - 1'!D25</f>
        <v>1.5</v>
      </c>
      <c r="Q25" s="184" t="str">
        <f>'Эл-ты панельных ограждений - 1'!E25</f>
        <v>№ 2</v>
      </c>
      <c r="R25" s="138">
        <f>'Эл-ты панельных ограждений - 1'!F25</f>
        <v>2</v>
      </c>
      <c r="S25" s="78">
        <f>'Эл-ты панельных ограждений - 1'!G25</f>
        <v>4.0599999999999996</v>
      </c>
      <c r="T25" s="987">
        <f>'Эл-ты панельных ограждений - 1'!H25</f>
        <v>0</v>
      </c>
      <c r="U25" s="104">
        <f>'Эл-ты панельных ограждений - 1'!I25</f>
        <v>1046</v>
      </c>
      <c r="V25" s="554"/>
      <c r="W25" s="3"/>
      <c r="X25" s="517"/>
      <c r="Y25" s="517"/>
      <c r="AA25" s="516"/>
      <c r="AB25" s="516"/>
    </row>
    <row r="26" spans="1:28" customFormat="1" ht="21.9" customHeight="1">
      <c r="A26" s="979"/>
      <c r="B26" s="71" t="s">
        <v>198</v>
      </c>
      <c r="C26" s="262">
        <v>2</v>
      </c>
      <c r="D26" s="266"/>
      <c r="E26" s="674">
        <v>13.6</v>
      </c>
      <c r="F26" s="268">
        <v>60</v>
      </c>
      <c r="G26" s="125">
        <f t="shared" si="0"/>
        <v>2447</v>
      </c>
      <c r="H26" s="247">
        <f t="shared" si="1"/>
        <v>2744</v>
      </c>
      <c r="I26" s="126">
        <v>173</v>
      </c>
      <c r="J26" s="126">
        <v>194</v>
      </c>
      <c r="K26" s="672">
        <v>1.04</v>
      </c>
      <c r="L26" s="290">
        <f t="shared" si="3"/>
        <v>1432</v>
      </c>
      <c r="M26" s="291">
        <f>IF(I26&gt;0,ROUND(((H26+U27+($U$47*C26))/2.5),0),"-")</f>
        <v>1690</v>
      </c>
      <c r="N26" s="969">
        <f>'Эл-ты панельных ограждений - 1'!B26</f>
        <v>0</v>
      </c>
      <c r="O26" s="984">
        <f>'Эл-ты панельных ограждений - 1'!C26</f>
        <v>0</v>
      </c>
      <c r="P26" s="71">
        <f>'Эл-ты панельных ограждений - 1'!D26</f>
        <v>1.7</v>
      </c>
      <c r="Q26" s="184">
        <f>'Эл-ты панельных ограждений - 1'!E26</f>
        <v>0</v>
      </c>
      <c r="R26" s="138">
        <f>'Эл-ты панельных ограждений - 1'!F26</f>
        <v>2</v>
      </c>
      <c r="S26" s="78">
        <f>'Эл-ты панельных ограждений - 1'!G26</f>
        <v>4.5999999999999996</v>
      </c>
      <c r="T26" s="987">
        <f>'Эл-ты панельных ограждений - 1'!H26</f>
        <v>0</v>
      </c>
      <c r="U26" s="104">
        <f>'Эл-ты панельных ограждений - 1'!I26</f>
        <v>1185</v>
      </c>
      <c r="V26" s="554"/>
      <c r="W26" s="3"/>
      <c r="X26" s="517"/>
      <c r="Y26" s="517"/>
      <c r="AA26" s="516"/>
      <c r="AB26" s="516"/>
    </row>
    <row r="27" spans="1:28" customFormat="1" ht="21.9" customHeight="1">
      <c r="A27" s="979"/>
      <c r="B27" s="71" t="s">
        <v>206</v>
      </c>
      <c r="C27" s="262">
        <v>3</v>
      </c>
      <c r="D27" s="266" t="s">
        <v>324</v>
      </c>
      <c r="E27" s="674">
        <v>15.21</v>
      </c>
      <c r="F27" s="268">
        <v>60</v>
      </c>
      <c r="G27" s="125">
        <f t="shared" si="0"/>
        <v>2737</v>
      </c>
      <c r="H27" s="247">
        <f t="shared" si="1"/>
        <v>3069</v>
      </c>
      <c r="I27" s="126">
        <v>173</v>
      </c>
      <c r="J27" s="126">
        <v>194</v>
      </c>
      <c r="K27" s="672">
        <v>1.04</v>
      </c>
      <c r="L27" s="290">
        <f t="shared" si="3"/>
        <v>1559</v>
      </c>
      <c r="M27" s="291">
        <f>IF(I27&gt;0,ROUND(((H27+U29+($U$47*C27))/2.5),0),"-")</f>
        <v>1824</v>
      </c>
      <c r="N27" s="969">
        <f>'Эл-ты панельных ограждений - 1'!B27</f>
        <v>0</v>
      </c>
      <c r="O27" s="984">
        <f>'Эл-ты панельных ограждений - 1'!C27</f>
        <v>0</v>
      </c>
      <c r="P27" s="71">
        <f>'Эл-ты панельных ограждений - 1'!D27</f>
        <v>1.9</v>
      </c>
      <c r="Q27" s="184">
        <f>'Эл-ты панельных ограждений - 1'!E27</f>
        <v>0</v>
      </c>
      <c r="R27" s="138">
        <f>'Эл-ты панельных ограждений - 1'!F27</f>
        <v>2</v>
      </c>
      <c r="S27" s="78">
        <f>'Эл-ты панельных ограждений - 1'!G27</f>
        <v>5.149</v>
      </c>
      <c r="T27" s="987">
        <f>'Эл-ты панельных ограждений - 1'!H27</f>
        <v>0</v>
      </c>
      <c r="U27" s="104">
        <f>'Эл-ты панельных ограждений - 1'!I27</f>
        <v>1326</v>
      </c>
      <c r="V27" s="554"/>
      <c r="W27" s="3"/>
      <c r="X27" s="517"/>
      <c r="Y27" s="517"/>
      <c r="AA27" s="516"/>
      <c r="AB27" s="516"/>
    </row>
    <row r="28" spans="1:28" customFormat="1" ht="21.9" customHeight="1">
      <c r="A28" s="979"/>
      <c r="B28" s="71" t="s">
        <v>207</v>
      </c>
      <c r="C28" s="262">
        <v>3</v>
      </c>
      <c r="D28" s="266" t="s">
        <v>324</v>
      </c>
      <c r="E28" s="674">
        <v>16.88</v>
      </c>
      <c r="F28" s="268">
        <v>60</v>
      </c>
      <c r="G28" s="125">
        <f t="shared" si="0"/>
        <v>3037</v>
      </c>
      <c r="H28" s="247">
        <f t="shared" si="1"/>
        <v>3406</v>
      </c>
      <c r="I28" s="126">
        <v>173</v>
      </c>
      <c r="J28" s="126">
        <v>194</v>
      </c>
      <c r="K28" s="672">
        <v>1.04</v>
      </c>
      <c r="L28" s="290">
        <f t="shared" si="3"/>
        <v>1718</v>
      </c>
      <c r="M28" s="291">
        <f>IF(I28&gt;0,ROUND(((H28+U30+($U$47*C28))/2.5),0),"-")</f>
        <v>2011</v>
      </c>
      <c r="N28" s="969">
        <f>'Эл-ты панельных ограждений - 1'!B28</f>
        <v>0</v>
      </c>
      <c r="O28" s="984">
        <f>'Эл-ты панельных ограждений - 1'!C28</f>
        <v>0</v>
      </c>
      <c r="P28" s="71">
        <f>'Эл-ты панельных ограждений - 1'!D28</f>
        <v>2</v>
      </c>
      <c r="Q28" s="184">
        <f>'Эл-ты панельных ограждений - 1'!E28</f>
        <v>0</v>
      </c>
      <c r="R28" s="138" t="str">
        <f>'Эл-ты панельных ограждений - 1'!F28</f>
        <v>-</v>
      </c>
      <c r="S28" s="78">
        <f>'Эл-ты панельных ограждений - 1'!G28</f>
        <v>5.42</v>
      </c>
      <c r="T28" s="987">
        <f>'Эл-ты панельных ограждений - 1'!H28</f>
        <v>0</v>
      </c>
      <c r="U28" s="104">
        <f>'Эл-ты панельных ограждений - 1'!I28</f>
        <v>1230</v>
      </c>
      <c r="V28" s="554"/>
      <c r="W28" s="3"/>
      <c r="X28" s="517"/>
      <c r="Y28" s="517"/>
      <c r="AA28" s="516"/>
      <c r="AB28" s="516"/>
    </row>
    <row r="29" spans="1:28" customFormat="1" ht="21.9" customHeight="1">
      <c r="A29" s="979"/>
      <c r="B29" s="71" t="s">
        <v>199</v>
      </c>
      <c r="C29" s="262">
        <v>3</v>
      </c>
      <c r="D29" s="266"/>
      <c r="E29" s="674">
        <v>18.5</v>
      </c>
      <c r="F29" s="268">
        <v>60</v>
      </c>
      <c r="G29" s="125">
        <f t="shared" si="0"/>
        <v>3201</v>
      </c>
      <c r="H29" s="247">
        <f t="shared" si="1"/>
        <v>3589</v>
      </c>
      <c r="I29" s="126">
        <v>173</v>
      </c>
      <c r="J29" s="126">
        <v>194</v>
      </c>
      <c r="K29" s="672">
        <v>1</v>
      </c>
      <c r="L29" s="290">
        <f t="shared" si="3"/>
        <v>1819</v>
      </c>
      <c r="M29" s="291">
        <f>IF(I29&gt;0,ROUND(((H29+U31+($U$47*C29))/2.5),0),"-")</f>
        <v>2133</v>
      </c>
      <c r="N29" s="969">
        <f>'Эл-ты панельных ограждений - 1'!B29</f>
        <v>0</v>
      </c>
      <c r="O29" s="984">
        <f>'Эл-ты панельных ограждений - 1'!C29</f>
        <v>0</v>
      </c>
      <c r="P29" s="71">
        <f>'Эл-ты панельных ограждений - 1'!D29</f>
        <v>2</v>
      </c>
      <c r="Q29" s="184">
        <f>'Эл-ты панельных ограждений - 1'!E29</f>
        <v>0</v>
      </c>
      <c r="R29" s="138">
        <f>'Эл-ты панельных ограждений - 1'!F29</f>
        <v>3</v>
      </c>
      <c r="S29" s="78">
        <f>'Эл-ты панельных ограждений - 1'!G29</f>
        <v>5.42</v>
      </c>
      <c r="T29" s="987">
        <f>'Эл-ты панельных ограждений - 1'!H29</f>
        <v>0</v>
      </c>
      <c r="U29" s="104">
        <f>'Эл-ты панельных ограждений - 1'!I29</f>
        <v>1257</v>
      </c>
      <c r="V29" s="554"/>
      <c r="W29" s="3"/>
      <c r="X29" s="517"/>
      <c r="Y29" s="517"/>
      <c r="AA29" s="516"/>
      <c r="AB29" s="516"/>
    </row>
    <row r="30" spans="1:28" customFormat="1" ht="21.9" customHeight="1">
      <c r="A30" s="979"/>
      <c r="B30" s="71" t="s">
        <v>209</v>
      </c>
      <c r="C30" s="262">
        <v>4</v>
      </c>
      <c r="D30" s="266" t="s">
        <v>324</v>
      </c>
      <c r="E30" s="674">
        <v>20.09</v>
      </c>
      <c r="F30" s="268">
        <v>60</v>
      </c>
      <c r="G30" s="125">
        <f t="shared" si="0"/>
        <v>3476</v>
      </c>
      <c r="H30" s="247">
        <f t="shared" si="1"/>
        <v>3897</v>
      </c>
      <c r="I30" s="126">
        <v>173</v>
      </c>
      <c r="J30" s="126">
        <v>194</v>
      </c>
      <c r="K30" s="672">
        <v>1</v>
      </c>
      <c r="L30" s="290">
        <f>IF(I30&gt;0,ROUND(((G30+U13+($U$47*C30))/2.5),0),"-")</f>
        <v>1978</v>
      </c>
      <c r="M30" s="291">
        <f>IF(I30&gt;0,ROUND(((H30+U34+($U$47*C30))/2.5),0),"-")</f>
        <v>2312</v>
      </c>
      <c r="N30" s="969">
        <f>'Эл-ты панельных ограждений - 1'!B30</f>
        <v>0</v>
      </c>
      <c r="O30" s="984">
        <f>'Эл-ты панельных ограждений - 1'!C30</f>
        <v>0</v>
      </c>
      <c r="P30" s="71">
        <f>'Эл-ты панельных ограждений - 1'!D30</f>
        <v>2.2000000000000002</v>
      </c>
      <c r="Q30" s="184">
        <f>'Эл-ты панельных ограждений - 1'!E30</f>
        <v>0</v>
      </c>
      <c r="R30" s="138">
        <f>'Эл-ты панельных ограждений - 1'!F30</f>
        <v>3</v>
      </c>
      <c r="S30" s="78">
        <f>'Эл-ты панельных ограждений - 1'!G30</f>
        <v>5.98</v>
      </c>
      <c r="T30" s="987">
        <f>'Эл-ты панельных ограждений - 1'!H30</f>
        <v>0</v>
      </c>
      <c r="U30" s="104">
        <f>'Эл-ты панельных ограждений - 1'!I30</f>
        <v>1387</v>
      </c>
      <c r="V30" s="554"/>
      <c r="W30" s="3"/>
      <c r="X30" s="517"/>
      <c r="Y30" s="517"/>
      <c r="AA30" s="516"/>
      <c r="AB30" s="516"/>
    </row>
    <row r="31" spans="1:28" customFormat="1" ht="21.9" customHeight="1">
      <c r="A31" s="979"/>
      <c r="B31" s="71" t="s">
        <v>200</v>
      </c>
      <c r="C31" s="262">
        <v>4</v>
      </c>
      <c r="D31" s="266"/>
      <c r="E31" s="674">
        <v>21.78</v>
      </c>
      <c r="F31" s="268">
        <v>60</v>
      </c>
      <c r="G31" s="125">
        <f t="shared" si="0"/>
        <v>3768</v>
      </c>
      <c r="H31" s="247">
        <f t="shared" si="1"/>
        <v>4225</v>
      </c>
      <c r="I31" s="126">
        <v>173</v>
      </c>
      <c r="J31" s="126">
        <v>194</v>
      </c>
      <c r="K31" s="672">
        <v>1</v>
      </c>
      <c r="L31" s="290">
        <f>IF(I31&gt;0,ROUND(((G31+U15+($U$47*C31))/2.5),0),"-")</f>
        <v>2188</v>
      </c>
      <c r="M31" s="291">
        <f>IF(I31&gt;0,ROUND(((H31+U37+($U$47*C31))/2.5),0),"-")</f>
        <v>2568</v>
      </c>
      <c r="N31" s="969">
        <f>'Эл-ты панельных ограждений - 1'!B31</f>
        <v>0</v>
      </c>
      <c r="O31" s="984">
        <f>'Эл-ты панельных ограждений - 1'!C31</f>
        <v>0</v>
      </c>
      <c r="P31" s="71">
        <f>'Эл-ты панельных ограждений - 1'!D31</f>
        <v>2.4</v>
      </c>
      <c r="Q31" s="184">
        <f>'Эл-ты панельных ограждений - 1'!E31</f>
        <v>0</v>
      </c>
      <c r="R31" s="138">
        <f>'Эл-ты панельных ограждений - 1'!F31</f>
        <v>3</v>
      </c>
      <c r="S31" s="78">
        <f>'Эл-ты панельных ограждений - 1'!G31</f>
        <v>6.5039999999999996</v>
      </c>
      <c r="T31" s="987">
        <f>'Эл-ты панельных ограждений - 1'!H31</f>
        <v>0</v>
      </c>
      <c r="U31" s="104">
        <f>'Эл-ты панельных ограждений - 1'!I31</f>
        <v>1509</v>
      </c>
      <c r="V31" s="554"/>
      <c r="W31" s="3"/>
      <c r="X31" s="517"/>
      <c r="Y31" s="517"/>
      <c r="AA31" s="516"/>
      <c r="AB31" s="516"/>
    </row>
    <row r="32" spans="1:28" customFormat="1" ht="21.9" customHeight="1">
      <c r="A32" s="979"/>
      <c r="B32" s="71" t="s">
        <v>211</v>
      </c>
      <c r="C32" s="262">
        <v>4</v>
      </c>
      <c r="D32" s="266" t="s">
        <v>324</v>
      </c>
      <c r="E32" s="674">
        <v>23.41</v>
      </c>
      <c r="F32" s="268">
        <v>60</v>
      </c>
      <c r="G32" s="125">
        <f t="shared" si="0"/>
        <v>4050</v>
      </c>
      <c r="H32" s="247">
        <f t="shared" si="1"/>
        <v>4542</v>
      </c>
      <c r="I32" s="126">
        <v>173</v>
      </c>
      <c r="J32" s="126">
        <v>194</v>
      </c>
      <c r="K32" s="672">
        <v>1</v>
      </c>
      <c r="L32" s="290">
        <f>IF(I32&gt;0,ROUND(((G32+U15+($U$47*C32))/2.5),0),"-")</f>
        <v>2300</v>
      </c>
      <c r="M32" s="291">
        <f>IF(I32&gt;0,ROUND(((H32+U37+($U$47*C32))/2.5),0),"-")</f>
        <v>2695</v>
      </c>
      <c r="N32" s="969">
        <f>'Эл-ты панельных ограждений - 1'!B32</f>
        <v>0</v>
      </c>
      <c r="O32" s="984">
        <f>'Эл-ты панельных ограждений - 1'!C32</f>
        <v>0</v>
      </c>
      <c r="P32" s="71">
        <f>'Эл-ты панельных ограждений - 1'!D32</f>
        <v>2.5</v>
      </c>
      <c r="Q32" s="184" t="str">
        <f>'Эл-ты панельных ограждений - 1'!E32</f>
        <v>№ 2,4</v>
      </c>
      <c r="R32" s="138" t="str">
        <f>'Эл-ты панельных ограждений - 1'!F32</f>
        <v>-</v>
      </c>
      <c r="S32" s="78">
        <f>'Эл-ты панельных ограждений - 1'!G32</f>
        <v>6.7750000000000004</v>
      </c>
      <c r="T32" s="987">
        <f>'Эл-ты панельных ограждений - 1'!H32</f>
        <v>0</v>
      </c>
      <c r="U32" s="104">
        <f>'Эл-ты панельных ограждений - 1'!I32</f>
        <v>1538</v>
      </c>
      <c r="V32" s="554"/>
      <c r="W32" s="3"/>
      <c r="X32" s="517"/>
      <c r="Y32" s="517"/>
      <c r="AA32" s="516"/>
      <c r="AB32" s="516"/>
    </row>
    <row r="33" spans="1:28" customFormat="1" ht="21.9" customHeight="1">
      <c r="A33" s="979"/>
      <c r="B33" s="98" t="s">
        <v>201</v>
      </c>
      <c r="C33" s="273">
        <v>4</v>
      </c>
      <c r="D33" s="263"/>
      <c r="E33" s="675">
        <v>24.8</v>
      </c>
      <c r="F33" s="275">
        <v>50</v>
      </c>
      <c r="G33" s="125">
        <f t="shared" si="0"/>
        <v>4290</v>
      </c>
      <c r="H33" s="247">
        <f t="shared" si="1"/>
        <v>4811</v>
      </c>
      <c r="I33" s="126">
        <v>173</v>
      </c>
      <c r="J33" s="126">
        <v>194</v>
      </c>
      <c r="K33" s="672">
        <v>1</v>
      </c>
      <c r="L33" s="290">
        <f>IF(I33&gt;0,ROUND(((G33+U16+($U$47*C33))/2.5),0),"-")</f>
        <v>2597</v>
      </c>
      <c r="M33" s="291">
        <f>IF(I33&gt;0,ROUND(((H33+U38+($U$47*C33))/2.5),0),"-")</f>
        <v>3076</v>
      </c>
      <c r="N33" s="969">
        <f>'Эл-ты панельных ограждений - 1'!B33</f>
        <v>0</v>
      </c>
      <c r="O33" s="984">
        <f>'Эл-ты панельных ограждений - 1'!C33</f>
        <v>0</v>
      </c>
      <c r="P33" s="71">
        <f>'Эл-ты панельных ограждений - 1'!D33</f>
        <v>2.5</v>
      </c>
      <c r="Q33" s="184">
        <f>'Эл-ты панельных ограждений - 1'!E33</f>
        <v>0</v>
      </c>
      <c r="R33" s="138">
        <f>'Эл-ты панельных ограждений - 1'!F33</f>
        <v>4</v>
      </c>
      <c r="S33" s="78">
        <f>'Эл-ты панельных ограждений - 1'!G33</f>
        <v>6.79</v>
      </c>
      <c r="T33" s="987">
        <f>'Эл-ты панельных ограждений - 1'!H33</f>
        <v>0</v>
      </c>
      <c r="U33" s="104">
        <f>'Эл-ты панельных ограждений - 1'!I33</f>
        <v>1575</v>
      </c>
      <c r="V33" s="554"/>
      <c r="W33" s="3"/>
      <c r="X33" s="517"/>
      <c r="Y33" s="517"/>
      <c r="AA33" s="516"/>
      <c r="AB33" s="516"/>
    </row>
    <row r="34" spans="1:28" customFormat="1" ht="21.9" customHeight="1">
      <c r="A34" s="801"/>
      <c r="B34" s="71" t="s">
        <v>202</v>
      </c>
      <c r="C34" s="262">
        <v>4</v>
      </c>
      <c r="D34" s="266"/>
      <c r="E34" s="674">
        <v>25.56</v>
      </c>
      <c r="F34" s="268">
        <v>50</v>
      </c>
      <c r="G34" s="125">
        <f t="shared" si="0"/>
        <v>4599</v>
      </c>
      <c r="H34" s="247">
        <f t="shared" si="1"/>
        <v>5157</v>
      </c>
      <c r="I34" s="126">
        <v>173</v>
      </c>
      <c r="J34" s="126">
        <v>194</v>
      </c>
      <c r="K34" s="672">
        <v>1.04</v>
      </c>
      <c r="L34" s="290">
        <f>IF(I34&gt;0,ROUND(((G34+U16+($U$47*C34))/2.5),0),"-")</f>
        <v>2721</v>
      </c>
      <c r="M34" s="291">
        <f>IF(I34&gt;0,ROUND(((H34+U38+($U$47*C34))/2.5),0),"-")</f>
        <v>3214</v>
      </c>
      <c r="N34" s="969">
        <f>'Эл-ты панельных ограждений - 1'!B34</f>
        <v>0</v>
      </c>
      <c r="O34" s="984">
        <f>'Эл-ты панельных ограждений - 1'!C34</f>
        <v>0</v>
      </c>
      <c r="P34" s="71">
        <f>'Эл-ты панельных ограждений - 1'!D34</f>
        <v>2.5</v>
      </c>
      <c r="Q34" s="184" t="str">
        <f>'Эл-ты панельных ограждений - 1'!E34</f>
        <v>№ 2,4</v>
      </c>
      <c r="R34" s="138">
        <f>'Эл-ты панельных ограждений - 1'!F34</f>
        <v>5</v>
      </c>
      <c r="S34" s="78">
        <f>'Эл-ты панельных ограждений - 1'!G34</f>
        <v>6.77</v>
      </c>
      <c r="T34" s="987">
        <f>'Эл-ты панельных ограждений - 1'!H34</f>
        <v>0</v>
      </c>
      <c r="U34" s="104">
        <f>'Эл-ты панельных ограждений - 1'!I34</f>
        <v>1571</v>
      </c>
      <c r="V34" s="554"/>
      <c r="W34" s="3"/>
      <c r="X34" s="517"/>
      <c r="Y34" s="517"/>
      <c r="AA34" s="516"/>
      <c r="AB34" s="516"/>
    </row>
    <row r="35" spans="1:28" customFormat="1" ht="21.9" customHeight="1">
      <c r="A35" s="801"/>
      <c r="B35" s="71" t="s">
        <v>203</v>
      </c>
      <c r="C35" s="262">
        <v>4</v>
      </c>
      <c r="D35" s="266"/>
      <c r="E35" s="674">
        <v>27.15</v>
      </c>
      <c r="F35" s="268">
        <v>50</v>
      </c>
      <c r="G35" s="125">
        <f t="shared" si="0"/>
        <v>4885</v>
      </c>
      <c r="H35" s="247">
        <f t="shared" si="1"/>
        <v>5478</v>
      </c>
      <c r="I35" s="126">
        <v>173</v>
      </c>
      <c r="J35" s="126">
        <v>194</v>
      </c>
      <c r="K35" s="672">
        <v>1.04</v>
      </c>
      <c r="L35" s="290">
        <f>IF(I35&gt;0,ROUND(((G35+U16+($U$47*C35))/2.5),0),"-")</f>
        <v>2835</v>
      </c>
      <c r="M35" s="291">
        <f>IF(I35&gt;0,ROUND(((H35+U38+($U$47*C35))/2.5),0),"-")</f>
        <v>3342</v>
      </c>
      <c r="N35" s="969">
        <f>'Эл-ты панельных ограждений - 1'!B35</f>
        <v>0</v>
      </c>
      <c r="O35" s="984">
        <f>'Эл-ты панельных ограждений - 1'!C35</f>
        <v>0</v>
      </c>
      <c r="P35" s="71">
        <f>'Эл-ты панельных ограждений - 1'!D35</f>
        <v>3</v>
      </c>
      <c r="Q35" s="184" t="str">
        <f>'Эл-ты панельных ограждений - 1'!E35</f>
        <v>№ 2,4,5,6,7</v>
      </c>
      <c r="R35" s="138" t="str">
        <f>'Эл-ты панельных ограждений - 1'!F35</f>
        <v>-</v>
      </c>
      <c r="S35" s="78">
        <f>'Эл-ты панельных ограждений - 1'!G35</f>
        <v>8.129999999999999</v>
      </c>
      <c r="T35" s="987">
        <f>'Эл-ты панельных ограждений - 1'!H35</f>
        <v>0</v>
      </c>
      <c r="U35" s="104">
        <f>'Эл-ты панельных ограждений - 1'!I35</f>
        <v>1846</v>
      </c>
      <c r="V35" s="554"/>
      <c r="W35" s="3"/>
      <c r="X35" s="517"/>
      <c r="Y35" s="517"/>
      <c r="AA35" s="516"/>
      <c r="AB35" s="516"/>
    </row>
    <row r="36" spans="1:28" customFormat="1" ht="21.9" customHeight="1">
      <c r="A36" s="802"/>
      <c r="B36" s="72" t="s">
        <v>204</v>
      </c>
      <c r="C36" s="276">
        <v>5</v>
      </c>
      <c r="D36" s="277"/>
      <c r="E36" s="676">
        <v>31.27</v>
      </c>
      <c r="F36" s="279">
        <v>50</v>
      </c>
      <c r="G36" s="245">
        <f t="shared" si="0"/>
        <v>5626</v>
      </c>
      <c r="H36" s="258">
        <f t="shared" si="1"/>
        <v>6309</v>
      </c>
      <c r="I36" s="246">
        <v>173</v>
      </c>
      <c r="J36" s="246">
        <v>194</v>
      </c>
      <c r="K36" s="673">
        <v>1.04</v>
      </c>
      <c r="L36" s="292">
        <f>IF(I36&gt;0,ROUND(((G36+U20+($U$47*C36))/2.5),0),"-")</f>
        <v>3781</v>
      </c>
      <c r="M36" s="293">
        <f>IF(I36&gt;0,ROUND(((H36+U46+($U$47*C36))/2.5),0),"-")</f>
        <v>4530</v>
      </c>
      <c r="N36" s="969">
        <f>'Эл-ты панельных ограждений - 1'!B36</f>
        <v>0</v>
      </c>
      <c r="O36" s="984">
        <f>'Эл-ты панельных ограждений - 1'!C36</f>
        <v>0</v>
      </c>
      <c r="P36" s="71">
        <f>'Эл-ты панельных ограждений - 1'!D36</f>
        <v>3</v>
      </c>
      <c r="Q36" s="184">
        <f>'Эл-ты панельных ограждений - 1'!E36</f>
        <v>0</v>
      </c>
      <c r="R36" s="138">
        <f>'Эл-ты панельных ограждений - 1'!F36</f>
        <v>4</v>
      </c>
      <c r="S36" s="78">
        <f>'Эл-ты панельных ограждений - 1'!G36</f>
        <v>8.1199999999999992</v>
      </c>
      <c r="T36" s="987">
        <f>'Эл-ты панельных ограждений - 1'!H36</f>
        <v>0</v>
      </c>
      <c r="U36" s="104">
        <f>'Эл-ты панельных ограждений - 1'!I36</f>
        <v>1884</v>
      </c>
      <c r="V36" s="554"/>
      <c r="W36" s="3"/>
      <c r="X36" s="517"/>
      <c r="Y36" s="517"/>
      <c r="AA36" s="516"/>
      <c r="AB36" s="516"/>
    </row>
    <row r="37" spans="1:28" customFormat="1" ht="21.9" customHeight="1">
      <c r="A37" s="978" t="s">
        <v>369</v>
      </c>
      <c r="B37" s="73" t="s">
        <v>195</v>
      </c>
      <c r="C37" s="265">
        <v>2</v>
      </c>
      <c r="D37" s="280"/>
      <c r="E37" s="677">
        <v>10.3</v>
      </c>
      <c r="F37" s="265">
        <v>100</v>
      </c>
      <c r="G37" s="259">
        <f t="shared" si="0"/>
        <v>2067</v>
      </c>
      <c r="H37" s="248">
        <f t="shared" si="1"/>
        <v>2294</v>
      </c>
      <c r="I37" s="128">
        <v>173</v>
      </c>
      <c r="J37" s="128">
        <v>192</v>
      </c>
      <c r="K37" s="671">
        <v>1.1599999999999999</v>
      </c>
      <c r="L37" s="288">
        <f t="shared" ref="L37:L44" si="4">IF(I37&gt;0,ROUND(((G37+U4+($U$47*C37))/2.5),0),"-")</f>
        <v>1116</v>
      </c>
      <c r="M37" s="289">
        <f>IF(I37&gt;0,ROUND(((H37+U22+($U$47*C37))/2.5),0),"-")</f>
        <v>1287</v>
      </c>
      <c r="N37" s="626">
        <f>'Эл-ты панельных ограждений - 1'!B37</f>
        <v>0</v>
      </c>
      <c r="O37" s="985">
        <f>'Эл-ты панельных ограждений - 1'!C37</f>
        <v>0</v>
      </c>
      <c r="P37" s="71">
        <f>'Эл-ты панельных ограждений - 1'!D37</f>
        <v>3</v>
      </c>
      <c r="Q37" s="184" t="str">
        <f>'Эл-ты панельных ограждений - 1'!E37</f>
        <v>№ 2,3</v>
      </c>
      <c r="R37" s="154">
        <f>'Эл-ты панельных ограждений - 1'!F37</f>
        <v>5</v>
      </c>
      <c r="S37" s="78">
        <f>'Эл-ты панельных ограждений - 1'!G37</f>
        <v>8.1199999999999992</v>
      </c>
      <c r="T37" s="987">
        <f>'Эл-ты панельных ограждений - 1'!H37</f>
        <v>0</v>
      </c>
      <c r="U37" s="104">
        <f>'Эл-ты панельных ограждений - 1'!I37</f>
        <v>1884</v>
      </c>
      <c r="V37" s="554"/>
      <c r="W37" s="3"/>
      <c r="X37" s="3"/>
      <c r="Y37" s="517"/>
      <c r="AA37" s="516"/>
      <c r="AB37" s="516"/>
    </row>
    <row r="38" spans="1:28" customFormat="1" ht="21.9" customHeight="1">
      <c r="A38" s="979"/>
      <c r="B38" s="129" t="s">
        <v>196</v>
      </c>
      <c r="C38" s="275">
        <v>2</v>
      </c>
      <c r="D38" s="281"/>
      <c r="E38" s="675">
        <v>12.75</v>
      </c>
      <c r="F38" s="275">
        <v>100</v>
      </c>
      <c r="G38" s="142">
        <f t="shared" si="0"/>
        <v>2559</v>
      </c>
      <c r="H38" s="247">
        <f t="shared" si="1"/>
        <v>2840</v>
      </c>
      <c r="I38" s="126">
        <v>173</v>
      </c>
      <c r="J38" s="126">
        <v>192</v>
      </c>
      <c r="K38" s="672">
        <v>1.1599999999999999</v>
      </c>
      <c r="L38" s="290">
        <f t="shared" si="4"/>
        <v>1354</v>
      </c>
      <c r="M38" s="291">
        <f>IF(I38&gt;0,ROUND(((H38+U23+($U$47*C38))/2.5),0),"-")</f>
        <v>1561</v>
      </c>
      <c r="N38" s="971" t="str">
        <f>'Эл-ты панельных ограждений - 1'!B38</f>
        <v>примечания:
№2 - поддерживается на складе в цвете RAL 6005
№3 - поддерживается на складе в цвете RAL 7040
№4 - поддерживается на складе в цвете RAL 8017
№5 - поддерживается на складе в цвете RAL 3005
№6 - поддерживается на складе в цвете RAL 7024
№7 - поддерживается на складе в цвете RR 32
№8 - поддерживается на складе в цвете RAL 9005</v>
      </c>
      <c r="O38" s="985">
        <f>'Эл-ты панельных ограждений - 1'!C38</f>
        <v>0</v>
      </c>
      <c r="P38" s="193">
        <f>'Эл-ты панельных ограждений - 1'!D38</f>
        <v>4</v>
      </c>
      <c r="Q38" s="187">
        <f>'Эл-ты панельных ограждений - 1'!E38</f>
        <v>0</v>
      </c>
      <c r="R38" s="154">
        <f>'Эл-ты панельных ограждений - 1'!F38</f>
        <v>6</v>
      </c>
      <c r="S38" s="165">
        <f>'Эл-ты панельных ограждений - 1'!G38</f>
        <v>11.06</v>
      </c>
      <c r="T38" s="987">
        <f>'Эл-ты панельных ограждений - 1'!H38</f>
        <v>0</v>
      </c>
      <c r="U38" s="105">
        <f>'Эл-ты панельных ограждений - 1'!I38</f>
        <v>2566</v>
      </c>
      <c r="V38" s="554"/>
      <c r="W38" s="3"/>
      <c r="X38" s="517"/>
      <c r="Y38" s="517"/>
      <c r="AA38" s="516"/>
      <c r="AB38" s="516"/>
    </row>
    <row r="39" spans="1:28" customFormat="1" ht="21.9" customHeight="1">
      <c r="A39" s="979"/>
      <c r="B39" s="129" t="s">
        <v>205</v>
      </c>
      <c r="C39" s="275">
        <v>2</v>
      </c>
      <c r="D39" s="281"/>
      <c r="E39" s="675">
        <v>15.04</v>
      </c>
      <c r="F39" s="275">
        <v>50</v>
      </c>
      <c r="G39" s="142">
        <f t="shared" si="0"/>
        <v>2810</v>
      </c>
      <c r="H39" s="247">
        <f t="shared" si="1"/>
        <v>3119</v>
      </c>
      <c r="I39" s="126">
        <v>173</v>
      </c>
      <c r="J39" s="126">
        <v>192</v>
      </c>
      <c r="K39" s="672">
        <v>1.08</v>
      </c>
      <c r="L39" s="290">
        <f t="shared" si="4"/>
        <v>1495</v>
      </c>
      <c r="M39" s="291">
        <f>IF(I39&gt;0,ROUND(((H39+U25+($U$47*C39))/2.5),0),"-")</f>
        <v>1728</v>
      </c>
      <c r="N39" s="971">
        <f>'Эл-ты панельных ограждений - 1'!B39</f>
        <v>0</v>
      </c>
      <c r="O39" s="973" t="str">
        <f>'Эл-ты панельных ограждений - 1'!C39</f>
        <v>80*80*2,0</v>
      </c>
      <c r="P39" s="190">
        <f>'Эл-ты панельных ограждений - 1'!D39</f>
        <v>4</v>
      </c>
      <c r="Q39" s="188">
        <f>'Эл-ты панельных ограждений - 1'!E39</f>
        <v>0</v>
      </c>
      <c r="R39" s="137">
        <f>'Эл-ты панельных ограждений - 1'!F39</f>
        <v>6</v>
      </c>
      <c r="S39" s="152">
        <f>'Эл-ты панельных ограждений - 1'!G39</f>
        <v>19.2</v>
      </c>
      <c r="T39" s="975">
        <f>'Эл-ты панельных ограждений - 1'!H39</f>
        <v>54</v>
      </c>
      <c r="U39" s="103">
        <f>'Эл-ты панельных ограждений - 1'!I39</f>
        <v>4454</v>
      </c>
      <c r="V39" s="554"/>
      <c r="W39" s="3"/>
      <c r="X39" s="517"/>
      <c r="Y39" s="517"/>
      <c r="AA39" s="516"/>
      <c r="AB39" s="516"/>
    </row>
    <row r="40" spans="1:28" customFormat="1" ht="21.9" customHeight="1">
      <c r="A40" s="979"/>
      <c r="B40" s="129" t="s">
        <v>197</v>
      </c>
      <c r="C40" s="275">
        <v>2</v>
      </c>
      <c r="D40" s="281"/>
      <c r="E40" s="675">
        <v>17.64</v>
      </c>
      <c r="F40" s="275">
        <v>50</v>
      </c>
      <c r="G40" s="142">
        <f t="shared" si="0"/>
        <v>3296</v>
      </c>
      <c r="H40" s="247">
        <f t="shared" si="1"/>
        <v>3658</v>
      </c>
      <c r="I40" s="126">
        <v>173</v>
      </c>
      <c r="J40" s="126">
        <v>192</v>
      </c>
      <c r="K40" s="672">
        <v>1.08</v>
      </c>
      <c r="L40" s="290">
        <f t="shared" si="4"/>
        <v>1730</v>
      </c>
      <c r="M40" s="291">
        <f>IF(I40&gt;0,ROUND(((H40+U26+($U$47*C40))/2.5),0),"-")</f>
        <v>2000</v>
      </c>
      <c r="N40" s="971">
        <f>'Эл-ты панельных ограждений - 1'!B40</f>
        <v>0</v>
      </c>
      <c r="O40" s="974">
        <f>'Эл-ты панельных ограждений - 1'!C40</f>
        <v>0</v>
      </c>
      <c r="P40" s="191">
        <f>'Эл-ты панельных ограждений - 1'!D40</f>
        <v>5</v>
      </c>
      <c r="Q40" s="186">
        <f>'Эл-ты панельных ограждений - 1'!E40</f>
        <v>0</v>
      </c>
      <c r="R40" s="139">
        <f>'Эл-ты панельных ограждений - 1'!F40</f>
        <v>8</v>
      </c>
      <c r="S40" s="100">
        <f>'Эл-ты панельных ограждений - 1'!G40</f>
        <v>24</v>
      </c>
      <c r="T40" s="977">
        <f>'Эл-ты панельных ограждений - 1'!H40</f>
        <v>0</v>
      </c>
      <c r="U40" s="105">
        <f>'Эл-ты панельных ограждений - 1'!I40</f>
        <v>5568</v>
      </c>
      <c r="V40" s="554"/>
      <c r="W40" s="3"/>
      <c r="X40" s="517"/>
      <c r="Y40" s="517"/>
      <c r="AA40" s="516"/>
      <c r="AB40" s="516"/>
    </row>
    <row r="41" spans="1:28" customFormat="1" ht="21.9" customHeight="1">
      <c r="A41" s="979"/>
      <c r="B41" s="129" t="s">
        <v>198</v>
      </c>
      <c r="C41" s="275">
        <v>2</v>
      </c>
      <c r="D41" s="281"/>
      <c r="E41" s="675">
        <v>21.3</v>
      </c>
      <c r="F41" s="275">
        <v>50</v>
      </c>
      <c r="G41" s="260">
        <f t="shared" si="0"/>
        <v>3832</v>
      </c>
      <c r="H41" s="247">
        <f t="shared" si="1"/>
        <v>4253</v>
      </c>
      <c r="I41" s="126">
        <v>173</v>
      </c>
      <c r="J41" s="126">
        <v>192</v>
      </c>
      <c r="K41" s="672">
        <v>1.04</v>
      </c>
      <c r="L41" s="290">
        <f t="shared" si="4"/>
        <v>1986</v>
      </c>
      <c r="M41" s="291">
        <f>IF(I41&gt;0,ROUND(((H41+U27+($U$47*C41))/2.5),0),"-")</f>
        <v>2294</v>
      </c>
      <c r="N41" s="971">
        <f>'Эл-ты панельных ограждений - 1'!B41</f>
        <v>0</v>
      </c>
      <c r="O41" s="978" t="str">
        <f>'Эл-ты панельных ограждений - 1'!C41</f>
        <v>90*55*1,6</v>
      </c>
      <c r="P41" s="190">
        <f>'Эл-ты панельных ограждений - 1'!D41</f>
        <v>3</v>
      </c>
      <c r="Q41" s="188">
        <f>'Эл-ты панельных ограждений - 1'!E41</f>
        <v>0</v>
      </c>
      <c r="R41" s="137" t="str">
        <f>'Эл-ты панельных ограждений - 1'!F41</f>
        <v>-</v>
      </c>
      <c r="S41" s="152">
        <f>'Эл-ты панельных ограждений - 1'!G41</f>
        <v>11.64</v>
      </c>
      <c r="T41" s="975">
        <f>'Эл-ты панельных ограждений - 1'!H41</f>
        <v>64</v>
      </c>
      <c r="U41" s="103">
        <f>'Эл-ты панельных ограждений - 1'!I41</f>
        <v>2642</v>
      </c>
      <c r="V41" s="554"/>
      <c r="W41" s="3"/>
      <c r="X41" s="517"/>
      <c r="Y41" s="517"/>
      <c r="AA41" s="516"/>
      <c r="AB41" s="516"/>
    </row>
    <row r="42" spans="1:28" customFormat="1" ht="21.9" customHeight="1">
      <c r="A42" s="979"/>
      <c r="B42" s="71" t="s">
        <v>206</v>
      </c>
      <c r="C42" s="268">
        <v>3</v>
      </c>
      <c r="D42" s="282"/>
      <c r="E42" s="674">
        <v>23.7</v>
      </c>
      <c r="F42" s="268">
        <v>50</v>
      </c>
      <c r="G42" s="142">
        <f t="shared" si="0"/>
        <v>4264</v>
      </c>
      <c r="H42" s="247">
        <f t="shared" si="1"/>
        <v>4732</v>
      </c>
      <c r="I42" s="126">
        <v>173</v>
      </c>
      <c r="J42" s="126">
        <v>192</v>
      </c>
      <c r="K42" s="672">
        <v>1.04</v>
      </c>
      <c r="L42" s="290">
        <f t="shared" si="4"/>
        <v>2170</v>
      </c>
      <c r="M42" s="291">
        <f>IF(I42&gt;0,ROUND(((H42+U29+($U$47*C42))/2.5),0),"-")</f>
        <v>2489</v>
      </c>
      <c r="N42" s="971">
        <f>'Эл-ты панельных ограждений - 1'!B42</f>
        <v>0</v>
      </c>
      <c r="O42" s="979">
        <f>'Эл-ты панельных ограждений - 1'!C42</f>
        <v>0</v>
      </c>
      <c r="P42" s="192">
        <f>'Эл-ты панельных ограждений - 1'!D42</f>
        <v>4</v>
      </c>
      <c r="Q42" s="189">
        <f>'Эл-ты панельных ограждений - 1'!E42</f>
        <v>0</v>
      </c>
      <c r="R42" s="138" t="str">
        <f>'Эл-ты панельных ограждений - 1'!F42</f>
        <v>-</v>
      </c>
      <c r="S42" s="179">
        <f>'Эл-ты панельных ограждений - 1'!G42</f>
        <v>15.52</v>
      </c>
      <c r="T42" s="976">
        <f>'Эл-ты панельных ограждений - 1'!H42</f>
        <v>0</v>
      </c>
      <c r="U42" s="104">
        <f>'Эл-ты панельных ограждений - 1'!I42</f>
        <v>3523</v>
      </c>
      <c r="V42" s="554"/>
      <c r="W42" s="3"/>
      <c r="X42" s="517"/>
      <c r="Y42" s="517"/>
      <c r="AA42" s="516"/>
      <c r="AB42" s="516"/>
    </row>
    <row r="43" spans="1:28" customFormat="1" ht="21.9" customHeight="1">
      <c r="A43" s="979"/>
      <c r="B43" s="71" t="s">
        <v>207</v>
      </c>
      <c r="C43" s="283">
        <v>3</v>
      </c>
      <c r="D43" s="284"/>
      <c r="E43" s="678">
        <v>24.83</v>
      </c>
      <c r="F43" s="283">
        <v>50</v>
      </c>
      <c r="G43" s="142">
        <f t="shared" si="0"/>
        <v>4467</v>
      </c>
      <c r="H43" s="247">
        <f t="shared" si="1"/>
        <v>4958</v>
      </c>
      <c r="I43" s="126">
        <v>173</v>
      </c>
      <c r="J43" s="126">
        <v>192</v>
      </c>
      <c r="K43" s="672">
        <v>1.04</v>
      </c>
      <c r="L43" s="290">
        <f t="shared" si="4"/>
        <v>2290</v>
      </c>
      <c r="M43" s="291">
        <f>IF(I43&gt;0,ROUND(((H43+U30+($U$47*C43))/2.5),0),"-")</f>
        <v>2632</v>
      </c>
      <c r="N43" s="971">
        <f>'Эл-ты панельных ограждений - 1'!B43</f>
        <v>0</v>
      </c>
      <c r="O43" s="979">
        <f>'Эл-ты панельных ограждений - 1'!C43</f>
        <v>0</v>
      </c>
      <c r="P43" s="192">
        <f>'Эл-ты панельных ограждений - 1'!D43</f>
        <v>4</v>
      </c>
      <c r="Q43" s="189">
        <f>'Эл-ты панельных ограждений - 1'!E43</f>
        <v>0</v>
      </c>
      <c r="R43" s="138" t="str">
        <f>'Эл-ты панельных ограждений - 1'!F43</f>
        <v>6 отверстий</v>
      </c>
      <c r="S43" s="179">
        <f>'Эл-ты панельных ограждений - 1'!G43</f>
        <v>15.53</v>
      </c>
      <c r="T43" s="976">
        <f>'Эл-ты панельных ограждений - 1'!H43</f>
        <v>0</v>
      </c>
      <c r="U43" s="104">
        <f>'Эл-ты панельных ограждений - 1'!I43</f>
        <v>3603</v>
      </c>
      <c r="V43" s="554"/>
      <c r="W43" s="3"/>
      <c r="X43" s="517"/>
      <c r="Y43" s="517"/>
      <c r="AA43" s="516"/>
      <c r="AB43" s="516"/>
    </row>
    <row r="44" spans="1:28" customFormat="1" ht="21.9" customHeight="1">
      <c r="A44" s="979"/>
      <c r="B44" s="71" t="s">
        <v>199</v>
      </c>
      <c r="C44" s="268">
        <v>3</v>
      </c>
      <c r="D44" s="282"/>
      <c r="E44" s="674">
        <v>27.28</v>
      </c>
      <c r="F44" s="268">
        <v>50</v>
      </c>
      <c r="G44" s="142">
        <f t="shared" si="0"/>
        <v>4719</v>
      </c>
      <c r="H44" s="247">
        <f t="shared" si="1"/>
        <v>5238</v>
      </c>
      <c r="I44" s="126">
        <v>173</v>
      </c>
      <c r="J44" s="126">
        <v>192</v>
      </c>
      <c r="K44" s="672">
        <v>1</v>
      </c>
      <c r="L44" s="290">
        <f t="shared" si="4"/>
        <v>2426</v>
      </c>
      <c r="M44" s="291">
        <f>IF(I44&gt;0,ROUND(((H44+U31+($U$47*C44))/2.5),0),"-")</f>
        <v>2792</v>
      </c>
      <c r="N44" s="971">
        <f>'Эл-ты панельных ограждений - 1'!B44</f>
        <v>0</v>
      </c>
      <c r="O44" s="979">
        <f>'Эл-ты панельных ограждений - 1'!C44</f>
        <v>0</v>
      </c>
      <c r="P44" s="192">
        <f>'Эл-ты панельных ограждений - 1'!D44</f>
        <v>4</v>
      </c>
      <c r="Q44" s="189" t="str">
        <f>'Эл-ты панельных ограждений - 1'!E44</f>
        <v>№ 2</v>
      </c>
      <c r="R44" s="138" t="str">
        <f>'Эл-ты панельных ограждений - 1'!F44</f>
        <v>6 втулок</v>
      </c>
      <c r="S44" s="179">
        <f>'Эл-ты панельных ограждений - 1'!G44</f>
        <v>15.53</v>
      </c>
      <c r="T44" s="976">
        <f>'Эл-ты панельных ограждений - 1'!H44</f>
        <v>0</v>
      </c>
      <c r="U44" s="104">
        <f>'Эл-ты панельных ограждений - 1'!I44</f>
        <v>3681</v>
      </c>
      <c r="V44" s="554"/>
      <c r="W44" s="3"/>
      <c r="X44" s="517"/>
      <c r="Y44" s="517"/>
      <c r="AA44" s="516"/>
      <c r="AB44" s="516"/>
    </row>
    <row r="45" spans="1:28" customFormat="1" ht="21.9" customHeight="1">
      <c r="A45" s="979"/>
      <c r="B45" s="71" t="s">
        <v>209</v>
      </c>
      <c r="C45" s="275">
        <v>4</v>
      </c>
      <c r="D45" s="281"/>
      <c r="E45" s="675">
        <v>29.29</v>
      </c>
      <c r="F45" s="275">
        <v>50</v>
      </c>
      <c r="G45" s="142">
        <f t="shared" si="0"/>
        <v>5067</v>
      </c>
      <c r="H45" s="247">
        <f t="shared" si="1"/>
        <v>5624</v>
      </c>
      <c r="I45" s="126">
        <v>173</v>
      </c>
      <c r="J45" s="126">
        <v>192</v>
      </c>
      <c r="K45" s="672">
        <v>1</v>
      </c>
      <c r="L45" s="290">
        <f>IF(I45&gt;0,ROUND(((G45+U13+($U$47*C45))/2.5),0),"-")</f>
        <v>2615</v>
      </c>
      <c r="M45" s="291">
        <f>IF(I45&gt;0,ROUND(((H45+U34+($U$47*C45))/2.5),0),"-")</f>
        <v>3003</v>
      </c>
      <c r="N45" s="971">
        <f>'Эл-ты панельных ограждений - 1'!B45</f>
        <v>0</v>
      </c>
      <c r="O45" s="979">
        <f>'Эл-ты панельных ограждений - 1'!C45</f>
        <v>0</v>
      </c>
      <c r="P45" s="192">
        <f>'Эл-ты панельных ограждений - 1'!D45</f>
        <v>5</v>
      </c>
      <c r="Q45" s="189">
        <f>'Эл-ты панельных ограждений - 1'!E45</f>
        <v>0</v>
      </c>
      <c r="R45" s="138" t="str">
        <f>'Эл-ты панельных ограждений - 1'!F45</f>
        <v>8 отверстий</v>
      </c>
      <c r="S45" s="179">
        <f>'Эл-ты панельных ограждений - 1'!G45</f>
        <v>19.52</v>
      </c>
      <c r="T45" s="976">
        <f>'Эл-ты панельных ограждений - 1'!H45</f>
        <v>0</v>
      </c>
      <c r="U45" s="104">
        <f>'Эл-ты панельных ограждений - 1'!I45</f>
        <v>4529</v>
      </c>
      <c r="V45" s="554"/>
      <c r="W45" s="3"/>
      <c r="X45" s="517"/>
      <c r="Y45" s="517"/>
      <c r="AA45" s="516"/>
      <c r="AB45" s="516"/>
    </row>
    <row r="46" spans="1:28" customFormat="1" ht="21.9" customHeight="1">
      <c r="A46" s="979"/>
      <c r="B46" s="71" t="s">
        <v>200</v>
      </c>
      <c r="C46" s="275">
        <v>4</v>
      </c>
      <c r="D46" s="281"/>
      <c r="E46" s="675">
        <v>32.020000000000003</v>
      </c>
      <c r="F46" s="275">
        <v>50</v>
      </c>
      <c r="G46" s="142">
        <f t="shared" si="0"/>
        <v>5539</v>
      </c>
      <c r="H46" s="247">
        <f t="shared" si="1"/>
        <v>6148</v>
      </c>
      <c r="I46" s="126">
        <v>173</v>
      </c>
      <c r="J46" s="126">
        <v>192</v>
      </c>
      <c r="K46" s="672">
        <v>1</v>
      </c>
      <c r="L46" s="290">
        <f>IF(I46&gt;0,ROUND(((G46+U15+($U$47*C46))/2.5),0),"-")</f>
        <v>2896</v>
      </c>
      <c r="M46" s="291">
        <f>IF(I46&gt;0,ROUND(((H46+U37+($U$47*C46))/2.5),0),"-")</f>
        <v>3338</v>
      </c>
      <c r="N46" s="972">
        <f>'Эл-ты панельных ограждений - 1'!B46</f>
        <v>0</v>
      </c>
      <c r="O46" s="980">
        <f>'Эл-ты панельных ограждений - 1'!C46</f>
        <v>0</v>
      </c>
      <c r="P46" s="191">
        <f>'Эл-ты панельных ограждений - 1'!D46</f>
        <v>5</v>
      </c>
      <c r="Q46" s="186" t="str">
        <f>'Эл-ты панельных ограждений - 1'!E46</f>
        <v>№ 2</v>
      </c>
      <c r="R46" s="139" t="str">
        <f>'Эл-ты панельных ограждений - 1'!F46</f>
        <v>8 втулок</v>
      </c>
      <c r="S46" s="100">
        <f>'Эл-ты панельных ограждений - 1'!G46</f>
        <v>19.52</v>
      </c>
      <c r="T46" s="977">
        <f>'Эл-ты панельных ограждений - 1'!H46</f>
        <v>0</v>
      </c>
      <c r="U46" s="105">
        <f>'Эл-ты панельных ограждений - 1'!I46</f>
        <v>4626</v>
      </c>
      <c r="V46" s="554"/>
      <c r="W46" s="3"/>
      <c r="X46" s="517"/>
      <c r="Y46" s="517"/>
      <c r="AA46" s="516"/>
      <c r="AB46" s="516"/>
    </row>
    <row r="47" spans="1:28" customFormat="1" ht="21.9" customHeight="1">
      <c r="A47" s="979"/>
      <c r="B47" s="71" t="s">
        <v>211</v>
      </c>
      <c r="C47" s="275">
        <v>4</v>
      </c>
      <c r="D47" s="281"/>
      <c r="E47" s="675">
        <v>34.130000000000003</v>
      </c>
      <c r="F47" s="275">
        <v>50</v>
      </c>
      <c r="G47" s="142">
        <f t="shared" si="0"/>
        <v>5904</v>
      </c>
      <c r="H47" s="247">
        <f t="shared" si="1"/>
        <v>6553</v>
      </c>
      <c r="I47" s="126">
        <v>173</v>
      </c>
      <c r="J47" s="126">
        <v>192</v>
      </c>
      <c r="K47" s="672">
        <v>1</v>
      </c>
      <c r="L47" s="290">
        <f>IF(I47&gt;0,ROUND(((G47+U15+($U$47*C47))/2.5),0),"-")</f>
        <v>3042</v>
      </c>
      <c r="M47" s="291">
        <f>IF(I47&gt;0,ROUND(((H47+U37+($U$47*C47))/2.5),0),"-")</f>
        <v>3500</v>
      </c>
      <c r="N47" s="997" t="s">
        <v>476</v>
      </c>
      <c r="O47" s="998"/>
      <c r="P47" s="90" t="s">
        <v>40</v>
      </c>
      <c r="Q47" s="501" t="s">
        <v>596</v>
      </c>
      <c r="R47" s="500" t="s">
        <v>82</v>
      </c>
      <c r="S47" s="92">
        <v>0.05</v>
      </c>
      <c r="T47" s="89">
        <v>100</v>
      </c>
      <c r="U47" s="163">
        <f>'Эл-ты панельных ограждений - 1'!I47</f>
        <v>78</v>
      </c>
      <c r="V47" s="554"/>
      <c r="W47" s="3"/>
      <c r="X47" s="517"/>
      <c r="Y47" s="517"/>
      <c r="AA47" s="516"/>
      <c r="AB47" s="516"/>
    </row>
    <row r="48" spans="1:28" customFormat="1" ht="21.9" customHeight="1">
      <c r="A48" s="979"/>
      <c r="B48" s="71" t="s">
        <v>201</v>
      </c>
      <c r="C48" s="275">
        <v>4</v>
      </c>
      <c r="D48" s="281"/>
      <c r="E48" s="675">
        <v>36.11</v>
      </c>
      <c r="F48" s="275">
        <v>50</v>
      </c>
      <c r="G48" s="142">
        <f t="shared" si="0"/>
        <v>6247</v>
      </c>
      <c r="H48" s="247">
        <f t="shared" si="1"/>
        <v>6933</v>
      </c>
      <c r="I48" s="126">
        <v>173</v>
      </c>
      <c r="J48" s="126">
        <v>192</v>
      </c>
      <c r="K48" s="672">
        <v>1</v>
      </c>
      <c r="L48" s="290">
        <f>IF(I48&gt;0,ROUND(((G48+U16+($U$47*C48))/2.5),0),"-")</f>
        <v>3380</v>
      </c>
      <c r="M48" s="291">
        <f>IF(I48&gt;0,ROUND(((H48+U38+($U$47*C48))/2.5),0),"-")</f>
        <v>3924</v>
      </c>
      <c r="N48" s="253"/>
      <c r="O48" s="253"/>
      <c r="P48" s="253"/>
      <c r="Q48" s="254"/>
      <c r="R48" s="255"/>
      <c r="S48" s="256"/>
      <c r="T48" s="257"/>
      <c r="U48" s="512"/>
      <c r="V48" s="554"/>
      <c r="W48" s="3"/>
      <c r="X48" s="517"/>
      <c r="Y48" s="517"/>
      <c r="AA48" s="516"/>
      <c r="AB48" s="516"/>
    </row>
    <row r="49" spans="1:28" customFormat="1" ht="21.9" customHeight="1">
      <c r="A49" s="979"/>
      <c r="B49" s="71" t="s">
        <v>202</v>
      </c>
      <c r="C49" s="275">
        <v>4</v>
      </c>
      <c r="D49" s="281"/>
      <c r="E49" s="675">
        <v>38.51</v>
      </c>
      <c r="F49" s="275">
        <v>50</v>
      </c>
      <c r="G49" s="142">
        <f t="shared" si="0"/>
        <v>6929</v>
      </c>
      <c r="H49" s="247">
        <f t="shared" si="1"/>
        <v>7690</v>
      </c>
      <c r="I49" s="126">
        <v>173</v>
      </c>
      <c r="J49" s="126">
        <v>192</v>
      </c>
      <c r="K49" s="672">
        <v>1.04</v>
      </c>
      <c r="L49" s="290">
        <f>IF(I49&gt;0,ROUND(((G49+U16+($U$47*C49))/2.5),0),"-")</f>
        <v>3653</v>
      </c>
      <c r="M49" s="291">
        <f>IF(I49&gt;0,ROUND(((H49+U38+($U$47*C49))/2.5),0),"-")</f>
        <v>4227</v>
      </c>
      <c r="N49" s="253"/>
      <c r="O49" s="253"/>
      <c r="P49" s="253"/>
      <c r="Q49" s="254"/>
      <c r="R49" s="255"/>
      <c r="S49" s="256"/>
      <c r="T49" s="257"/>
      <c r="U49" s="512"/>
      <c r="V49" s="554"/>
      <c r="W49" s="3"/>
      <c r="X49" s="517"/>
      <c r="Y49" s="517"/>
      <c r="AA49" s="516"/>
      <c r="AB49" s="516"/>
    </row>
    <row r="50" spans="1:28" customFormat="1" ht="21.9" customHeight="1">
      <c r="A50" s="979"/>
      <c r="B50" s="71" t="s">
        <v>203</v>
      </c>
      <c r="C50" s="268">
        <v>4</v>
      </c>
      <c r="D50" s="282"/>
      <c r="E50" s="267">
        <v>40.9</v>
      </c>
      <c r="F50" s="268">
        <v>50</v>
      </c>
      <c r="G50" s="142">
        <f t="shared" si="0"/>
        <v>7359</v>
      </c>
      <c r="H50" s="247">
        <f t="shared" si="1"/>
        <v>8167</v>
      </c>
      <c r="I50" s="126">
        <v>173</v>
      </c>
      <c r="J50" s="126">
        <v>192</v>
      </c>
      <c r="K50" s="672">
        <v>1.04</v>
      </c>
      <c r="L50" s="290">
        <f>IF(I50&gt;0,ROUND(((G50+U18+($U$47*C50))/2.5),0),"-")</f>
        <v>4162</v>
      </c>
      <c r="M50" s="291">
        <f>IF(I50&gt;0,ROUND(((H50+U44+($U$47*C50))/2.5),0),"-")</f>
        <v>4864</v>
      </c>
      <c r="N50" s="253"/>
      <c r="O50" s="253"/>
      <c r="P50" s="253"/>
      <c r="Q50" s="254"/>
      <c r="R50" s="255"/>
      <c r="S50" s="256"/>
      <c r="T50" s="257"/>
      <c r="U50" s="512"/>
      <c r="V50" s="554"/>
      <c r="W50" s="3"/>
      <c r="X50" s="517"/>
      <c r="Y50" s="517"/>
      <c r="AA50" s="516"/>
      <c r="AB50" s="516"/>
    </row>
    <row r="51" spans="1:28" customFormat="1" ht="21.9" customHeight="1">
      <c r="A51" s="980"/>
      <c r="B51" s="72" t="s">
        <v>204</v>
      </c>
      <c r="C51" s="285">
        <v>5</v>
      </c>
      <c r="D51" s="286"/>
      <c r="E51" s="287">
        <v>45.54</v>
      </c>
      <c r="F51" s="285">
        <v>50</v>
      </c>
      <c r="G51" s="612">
        <f t="shared" si="0"/>
        <v>8194</v>
      </c>
      <c r="H51" s="258">
        <f t="shared" si="1"/>
        <v>9093</v>
      </c>
      <c r="I51" s="246">
        <v>173</v>
      </c>
      <c r="J51" s="246">
        <v>192</v>
      </c>
      <c r="K51" s="673">
        <v>1.04</v>
      </c>
      <c r="L51" s="292">
        <f>IF(I51&gt;0,ROUND(((G51+U20+($U$47*C51))/2.5),0),"-")</f>
        <v>4808</v>
      </c>
      <c r="M51" s="293">
        <f>IF(I51&gt;0,ROUND(((H51+U44+($U$47*C51))/2.5),0),"-")</f>
        <v>5266</v>
      </c>
      <c r="N51" s="253"/>
      <c r="O51" s="253"/>
      <c r="P51" s="253"/>
      <c r="Q51" s="254"/>
      <c r="R51" s="255"/>
      <c r="S51" s="256"/>
      <c r="T51" s="257"/>
      <c r="U51" s="512"/>
      <c r="V51" s="554"/>
      <c r="W51" s="3"/>
      <c r="X51" s="517"/>
      <c r="Y51" s="517"/>
      <c r="AA51" s="516"/>
      <c r="AB51" s="516"/>
    </row>
    <row r="52" spans="1:28" customFormat="1" ht="45" customHeight="1">
      <c r="A52" s="1737" t="s">
        <v>464</v>
      </c>
      <c r="B52" s="1737"/>
      <c r="C52" s="1737"/>
      <c r="D52" s="1737"/>
      <c r="E52" s="1737"/>
      <c r="F52" s="1737"/>
      <c r="G52" s="1737"/>
      <c r="H52" s="1737"/>
      <c r="I52" s="1737"/>
      <c r="J52" s="1737"/>
      <c r="K52" s="1737"/>
      <c r="L52" s="1737"/>
      <c r="M52" s="1737"/>
      <c r="N52" s="253"/>
      <c r="O52" s="253"/>
      <c r="P52" s="253"/>
      <c r="Q52" s="254"/>
      <c r="R52" s="255"/>
      <c r="S52" s="256"/>
      <c r="T52" s="257"/>
      <c r="V52" s="8"/>
      <c r="W52" s="3"/>
    </row>
    <row r="53" spans="1:28" customFormat="1" ht="21.9" customHeight="1">
      <c r="A53" s="250" t="s">
        <v>213</v>
      </c>
      <c r="B53" s="786"/>
      <c r="C53" s="786"/>
      <c r="D53" s="786"/>
      <c r="E53" s="786"/>
      <c r="F53" s="786"/>
      <c r="G53" s="992" t="s">
        <v>528</v>
      </c>
      <c r="H53" s="992"/>
      <c r="I53" s="992"/>
      <c r="J53" s="992"/>
      <c r="K53" s="992"/>
      <c r="L53" s="992"/>
      <c r="M53" s="992"/>
      <c r="N53" s="253"/>
      <c r="O53" s="253"/>
      <c r="P53" s="253"/>
      <c r="Q53" s="254"/>
      <c r="R53" s="255"/>
      <c r="S53" s="256"/>
      <c r="T53" s="257"/>
      <c r="V53" s="8"/>
      <c r="W53" s="3"/>
    </row>
    <row r="54" spans="1:28" customFormat="1" ht="20.25" customHeight="1">
      <c r="A54" s="249" t="s">
        <v>468</v>
      </c>
      <c r="B54" s="46"/>
      <c r="C54" s="46"/>
      <c r="D54" s="46"/>
      <c r="E54" s="46"/>
      <c r="F54" s="251"/>
      <c r="G54" s="992"/>
      <c r="H54" s="992"/>
      <c r="I54" s="992"/>
      <c r="J54" s="992"/>
      <c r="K54" s="992"/>
      <c r="L54" s="992"/>
      <c r="M54" s="992"/>
      <c r="N54" s="989"/>
      <c r="O54" s="989"/>
      <c r="P54" s="989"/>
      <c r="Q54" s="990"/>
      <c r="R54" s="991"/>
      <c r="S54" s="991"/>
      <c r="T54" s="993"/>
      <c r="V54" s="8"/>
      <c r="W54" s="3"/>
    </row>
    <row r="55" spans="1:28" customFormat="1" ht="21">
      <c r="A55" s="237" t="s">
        <v>469</v>
      </c>
      <c r="B55" s="46"/>
      <c r="C55" s="46"/>
      <c r="D55" s="46"/>
      <c r="E55" s="46"/>
      <c r="F55" s="251"/>
      <c r="G55" s="992"/>
      <c r="H55" s="992"/>
      <c r="I55" s="992"/>
      <c r="J55" s="992"/>
      <c r="K55" s="992"/>
      <c r="L55" s="992"/>
      <c r="M55" s="992"/>
      <c r="N55" s="989"/>
      <c r="O55" s="989"/>
      <c r="P55" s="989"/>
      <c r="Q55" s="990"/>
      <c r="R55" s="991"/>
      <c r="S55" s="991"/>
      <c r="T55" s="993"/>
      <c r="V55" s="8"/>
      <c r="W55" s="3"/>
    </row>
    <row r="56" spans="1:28" customFormat="1" ht="21">
      <c r="A56" s="237" t="s">
        <v>470</v>
      </c>
      <c r="B56" s="46"/>
      <c r="C56" s="46"/>
      <c r="D56" s="46"/>
      <c r="E56" s="46"/>
      <c r="F56" s="1"/>
      <c r="G56" s="992"/>
      <c r="H56" s="992"/>
      <c r="I56" s="992"/>
      <c r="J56" s="992"/>
      <c r="K56" s="992"/>
      <c r="L56" s="992"/>
      <c r="M56" s="992"/>
      <c r="N56" s="989"/>
      <c r="O56" s="989"/>
      <c r="P56" s="989"/>
      <c r="Q56" s="990"/>
      <c r="R56" s="991"/>
      <c r="S56" s="991"/>
      <c r="T56" s="993"/>
      <c r="V56" s="8"/>
      <c r="W56" s="3"/>
    </row>
    <row r="57" spans="1:28" customFormat="1" ht="21.9" customHeight="1">
      <c r="A57" s="252" t="s">
        <v>471</v>
      </c>
      <c r="B57" s="46"/>
      <c r="C57" s="46"/>
      <c r="D57" s="46"/>
      <c r="E57" s="46"/>
      <c r="F57" s="251"/>
      <c r="G57" s="988" t="s">
        <v>612</v>
      </c>
      <c r="H57" s="988"/>
      <c r="I57" s="988"/>
      <c r="J57" s="988"/>
      <c r="K57" s="988"/>
      <c r="L57" s="988"/>
      <c r="M57" s="988"/>
      <c r="V57" s="8"/>
      <c r="W57" s="3"/>
    </row>
    <row r="58" spans="1:28" customFormat="1" ht="21.9" customHeight="1">
      <c r="A58" s="252"/>
      <c r="B58" s="46"/>
      <c r="C58" s="46"/>
      <c r="D58" s="46"/>
      <c r="E58" s="46"/>
      <c r="F58" s="251"/>
      <c r="G58" s="988"/>
      <c r="H58" s="988"/>
      <c r="I58" s="988"/>
      <c r="J58" s="988"/>
      <c r="K58" s="988"/>
      <c r="L58" s="988"/>
      <c r="M58" s="988"/>
      <c r="V58" s="8"/>
      <c r="W58" s="3"/>
    </row>
    <row r="59" spans="1:28" customFormat="1" ht="69.900000000000006" customHeight="1">
      <c r="A59" s="988" t="s">
        <v>527</v>
      </c>
      <c r="B59" s="988"/>
      <c r="C59" s="988"/>
      <c r="D59" s="988"/>
      <c r="E59" s="988"/>
      <c r="F59" s="988"/>
      <c r="G59" s="988"/>
      <c r="H59" s="988"/>
      <c r="I59" s="988"/>
      <c r="J59" s="988"/>
      <c r="K59" s="988"/>
      <c r="L59" s="988"/>
      <c r="M59" s="988"/>
      <c r="V59" s="8"/>
      <c r="W59" s="3"/>
    </row>
    <row r="60" spans="1:28" customFormat="1" ht="21.9" customHeight="1">
      <c r="A60" s="134" t="s">
        <v>109</v>
      </c>
      <c r="B60" s="46"/>
      <c r="C60" s="46"/>
      <c r="D60" s="46"/>
      <c r="E60" s="46"/>
      <c r="F60" s="251"/>
      <c r="G60" s="988"/>
      <c r="H60" s="988"/>
      <c r="I60" s="988"/>
      <c r="J60" s="988"/>
      <c r="K60" s="988"/>
      <c r="L60" s="988"/>
      <c r="M60" s="988"/>
      <c r="V60" s="8"/>
      <c r="W60" s="3"/>
    </row>
    <row r="61" spans="1:28" customFormat="1" ht="21.9" customHeight="1">
      <c r="A61" s="130" t="s">
        <v>359</v>
      </c>
      <c r="B61" s="23"/>
      <c r="C61" s="23"/>
      <c r="D61" s="23"/>
      <c r="E61" s="23"/>
      <c r="F61" s="23"/>
      <c r="G61" s="23"/>
      <c r="H61" s="251"/>
      <c r="I61" s="251"/>
      <c r="J61" s="251"/>
      <c r="K61" s="251"/>
      <c r="L61" s="251"/>
      <c r="M61" s="251"/>
      <c r="V61" s="8"/>
      <c r="W61" s="3"/>
    </row>
    <row r="62" spans="1:28" customFormat="1" ht="21.9" customHeight="1">
      <c r="A62" s="130" t="s">
        <v>358</v>
      </c>
      <c r="B62" s="9"/>
      <c r="C62" s="9"/>
      <c r="D62" s="9"/>
      <c r="E62" s="9"/>
      <c r="F62" s="9"/>
      <c r="G62" s="9"/>
      <c r="H62" s="251"/>
      <c r="I62" s="251"/>
      <c r="J62" s="251"/>
      <c r="K62" s="251"/>
      <c r="L62" s="251"/>
      <c r="M62" s="251"/>
      <c r="V62" s="8"/>
      <c r="W62" s="3"/>
    </row>
    <row r="63" spans="1:28" customFormat="1" ht="21.9" customHeight="1">
      <c r="A63" s="130" t="s">
        <v>357</v>
      </c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1"/>
      <c r="V63" s="8"/>
      <c r="W63" s="3"/>
    </row>
    <row r="64" spans="1:28" customFormat="1" ht="20.399999999999999">
      <c r="A64" s="131" t="s">
        <v>356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"/>
      <c r="V64" s="8"/>
      <c r="W64" s="3"/>
    </row>
    <row r="65" spans="1:23" customFormat="1" ht="21.9" customHeight="1">
      <c r="A65" s="130" t="s">
        <v>558</v>
      </c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9"/>
      <c r="M65" s="1"/>
      <c r="V65" s="8"/>
      <c r="W65" s="3"/>
    </row>
    <row r="66" spans="1:23" customFormat="1" ht="21.9" customHeight="1">
      <c r="A66" s="130" t="s">
        <v>355</v>
      </c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9"/>
      <c r="M66" s="1"/>
      <c r="V66" s="8"/>
      <c r="W66" s="3"/>
    </row>
    <row r="67" spans="1:23" customFormat="1" ht="21.9" customHeight="1">
      <c r="A67" s="130" t="s">
        <v>354</v>
      </c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9"/>
      <c r="M67" s="1"/>
      <c r="V67" s="8"/>
      <c r="W67" s="3"/>
    </row>
    <row r="68" spans="1:23" customFormat="1" ht="21.9" customHeight="1">
      <c r="A68" s="135" t="s">
        <v>6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V68" s="8"/>
      <c r="W68" s="3"/>
    </row>
    <row r="69" spans="1:23" customFormat="1" ht="21.9" customHeight="1">
      <c r="A69" s="134" t="s">
        <v>623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1"/>
      <c r="V69" s="8"/>
      <c r="W69" s="3"/>
    </row>
    <row r="70" spans="1:23" customFormat="1" ht="21.9" customHeight="1">
      <c r="A70" s="1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1"/>
      <c r="V70" s="8"/>
      <c r="W70" s="3"/>
    </row>
    <row r="71" spans="1:23" customFormat="1" ht="21.9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1"/>
      <c r="V71" s="8"/>
      <c r="W71" s="3"/>
    </row>
    <row r="72" spans="1:23" customFormat="1" ht="43.5" customHeight="1">
      <c r="A72" s="102" t="s">
        <v>14</v>
      </c>
      <c r="B72" s="853">
        <v>0</v>
      </c>
      <c r="C72" s="855"/>
      <c r="D72" s="855"/>
      <c r="E72" s="854"/>
      <c r="F72" s="9"/>
      <c r="G72" s="9"/>
      <c r="H72" s="9"/>
      <c r="I72" s="9"/>
      <c r="J72" s="9"/>
      <c r="K72" s="9"/>
      <c r="L72" s="9"/>
      <c r="M72" s="1"/>
      <c r="V72" s="8"/>
      <c r="W72" s="3"/>
    </row>
    <row r="73" spans="1:23" customFormat="1" ht="21.9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"/>
      <c r="V73" s="8"/>
      <c r="W73" s="3"/>
    </row>
    <row r="74" spans="1:23" customFormat="1" ht="20.399999999999999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"/>
      <c r="V74" s="8"/>
      <c r="W74" s="3"/>
    </row>
    <row r="75" spans="1:23" customFormat="1" ht="21.9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"/>
      <c r="N75" s="76"/>
      <c r="V75" s="8"/>
      <c r="W75" s="3"/>
    </row>
    <row r="76" spans="1:23" customFormat="1" ht="21.9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"/>
      <c r="V76" s="8"/>
      <c r="W76" s="3"/>
    </row>
    <row r="77" spans="1:23" customFormat="1" ht="21.9" customHeight="1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1"/>
      <c r="V77" s="8"/>
      <c r="W77" s="3"/>
    </row>
    <row r="78" spans="1:23" customFormat="1" ht="21.9" customHeight="1">
      <c r="A78" s="5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1"/>
      <c r="V78" s="8"/>
      <c r="W78" s="3"/>
    </row>
    <row r="79" spans="1:23" customFormat="1" ht="21.9" customHeight="1">
      <c r="A79" s="5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1"/>
      <c r="V79" s="8"/>
      <c r="W79" s="3"/>
    </row>
    <row r="80" spans="1:23" customFormat="1" ht="21.9" customHeight="1">
      <c r="A80" s="7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1"/>
      <c r="V80" s="8"/>
      <c r="W80" s="3"/>
    </row>
    <row r="81" spans="1:23" customFormat="1" ht="21.9" customHeight="1">
      <c r="A81" s="7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1"/>
      <c r="V81" s="8"/>
      <c r="W81" s="3"/>
    </row>
    <row r="82" spans="1:23" customFormat="1" ht="21.9" customHeight="1">
      <c r="A82" s="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V82" s="8"/>
      <c r="W82" s="3"/>
    </row>
    <row r="83" spans="1:23" customFormat="1" ht="21.9" customHeight="1">
      <c r="A83" s="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V83" s="8"/>
      <c r="W83" s="3"/>
    </row>
    <row r="84" spans="1:23" customFormat="1" ht="21.9" customHeight="1">
      <c r="A84" s="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V84" s="8"/>
      <c r="W84" s="3"/>
    </row>
    <row r="85" spans="1:23" customFormat="1" ht="21.9" customHeight="1">
      <c r="A85" s="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V85" s="8"/>
      <c r="W85" s="3"/>
    </row>
    <row r="86" spans="1:23" customFormat="1" ht="24" customHeight="1">
      <c r="A86" s="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V86" s="8"/>
      <c r="W86" s="3"/>
    </row>
    <row r="87" spans="1:23" customFormat="1">
      <c r="A87" s="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V87" s="8"/>
      <c r="W87" s="3"/>
    </row>
    <row r="88" spans="1:23" customFormat="1">
      <c r="A88" s="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V88" s="8"/>
      <c r="W88" s="3"/>
    </row>
    <row r="89" spans="1:23" customForma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V89" s="8"/>
      <c r="W89" s="3"/>
    </row>
    <row r="90" spans="1:23" customForma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V90" s="8"/>
      <c r="W90" s="3"/>
    </row>
    <row r="91" spans="1:23" customForma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V91" s="8"/>
      <c r="W91" s="3"/>
    </row>
    <row r="92" spans="1:23" customFormat="1" ht="28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V92" s="8"/>
      <c r="W92" s="3"/>
    </row>
    <row r="99" ht="32.25" customHeight="1"/>
    <row r="100" ht="108.75" customHeight="1"/>
    <row r="107" ht="106.5" customHeight="1"/>
  </sheetData>
  <sheetProtection formatCells="0" formatColumns="0" formatRows="0" insertColumns="0" insertRows="0" insertHyperlinks="0" deleteColumns="0" deleteRows="0" sort="0" autoFilter="0" pivotTables="0"/>
  <mergeCells count="39">
    <mergeCell ref="A3:A4"/>
    <mergeCell ref="B3:B4"/>
    <mergeCell ref="C3:C4"/>
    <mergeCell ref="E3:E4"/>
    <mergeCell ref="D3:D4"/>
    <mergeCell ref="A22:A33"/>
    <mergeCell ref="A5:A18"/>
    <mergeCell ref="S54:S56"/>
    <mergeCell ref="T54:T56"/>
    <mergeCell ref="D2:G2"/>
    <mergeCell ref="N3:O3"/>
    <mergeCell ref="I4:J4"/>
    <mergeCell ref="G3:H3"/>
    <mergeCell ref="L3:M3"/>
    <mergeCell ref="F3:F4"/>
    <mergeCell ref="I3:K3"/>
    <mergeCell ref="T4:T16"/>
    <mergeCell ref="T39:T40"/>
    <mergeCell ref="O41:O46"/>
    <mergeCell ref="A37:A51"/>
    <mergeCell ref="N47:O47"/>
    <mergeCell ref="B72:E72"/>
    <mergeCell ref="A59:F59"/>
    <mergeCell ref="N54:P56"/>
    <mergeCell ref="Q54:Q56"/>
    <mergeCell ref="R54:R56"/>
    <mergeCell ref="G53:M56"/>
    <mergeCell ref="G57:M60"/>
    <mergeCell ref="N4:N12"/>
    <mergeCell ref="O4:O16"/>
    <mergeCell ref="N38:N46"/>
    <mergeCell ref="O39:O40"/>
    <mergeCell ref="T41:T46"/>
    <mergeCell ref="N14:N20"/>
    <mergeCell ref="O17:O20"/>
    <mergeCell ref="T17:T20"/>
    <mergeCell ref="N21:N36"/>
    <mergeCell ref="O21:O38"/>
    <mergeCell ref="T21:T38"/>
  </mergeCells>
  <conditionalFormatting sqref="A54:A58 G69:H65536 G63:H67 H2 G1 G61:G62 G3:H26 G33:H36 G31:H31 G29:H29">
    <cfRule type="cellIs" dxfId="12" priority="15" operator="equal">
      <formula>0</formula>
    </cfRule>
  </conditionalFormatting>
  <conditionalFormatting sqref="A53">
    <cfRule type="cellIs" dxfId="11" priority="14" operator="equal">
      <formula>0</formula>
    </cfRule>
  </conditionalFormatting>
  <conditionalFormatting sqref="H37:H51">
    <cfRule type="cellIs" dxfId="10" priority="13" operator="equal">
      <formula>0</formula>
    </cfRule>
  </conditionalFormatting>
  <conditionalFormatting sqref="G27:H27">
    <cfRule type="cellIs" dxfId="9" priority="7" operator="equal">
      <formula>0</formula>
    </cfRule>
  </conditionalFormatting>
  <conditionalFormatting sqref="G28:H28">
    <cfRule type="cellIs" dxfId="8" priority="6" operator="equal">
      <formula>0</formula>
    </cfRule>
  </conditionalFormatting>
  <conditionalFormatting sqref="G30:H30">
    <cfRule type="cellIs" dxfId="7" priority="5" operator="equal">
      <formula>0</formula>
    </cfRule>
  </conditionalFormatting>
  <conditionalFormatting sqref="G32:H32">
    <cfRule type="cellIs" dxfId="6" priority="2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00000"/>
    <pageSetUpPr fitToPage="1"/>
  </sheetPr>
  <dimension ref="A1:AH92"/>
  <sheetViews>
    <sheetView showGridLines="0" tabSelected="1" zoomScale="55" zoomScaleNormal="55" zoomScaleSheetLayoutView="55" zoomScalePageLayoutView="40" workbookViewId="0">
      <selection activeCell="X35" sqref="X35"/>
    </sheetView>
  </sheetViews>
  <sheetFormatPr defaultColWidth="9.109375" defaultRowHeight="15"/>
  <cols>
    <col min="1" max="1" width="50.6640625" style="1" customWidth="1"/>
    <col min="2" max="2" width="18.6640625" style="1" customWidth="1"/>
    <col min="3" max="3" width="14.6640625" style="1" customWidth="1"/>
    <col min="4" max="4" width="17.44140625" style="1" customWidth="1"/>
    <col min="5" max="5" width="19.6640625" style="1" customWidth="1"/>
    <col min="6" max="6" width="17.44140625" style="1" customWidth="1"/>
    <col min="7" max="8" width="16.6640625" style="1" customWidth="1"/>
    <col min="9" max="11" width="16.6640625" style="1" hidden="1" customWidth="1"/>
    <col min="12" max="13" width="29.6640625" style="1" customWidth="1"/>
    <col min="14" max="14" width="29.6640625" style="1" hidden="1" customWidth="1"/>
    <col min="15" max="15" width="27.109375" style="1" hidden="1" customWidth="1"/>
    <col min="16" max="20" width="19.5546875" style="1" hidden="1" customWidth="1"/>
    <col min="21" max="21" width="18.33203125" style="1" hidden="1" customWidth="1"/>
    <col min="22" max="22" width="18.6640625" style="3" customWidth="1"/>
    <col min="23" max="24" width="16.44140625" style="1" customWidth="1"/>
    <col min="25" max="25" width="10.33203125" style="1" bestFit="1" customWidth="1"/>
    <col min="26" max="26" width="12.88671875" style="1" bestFit="1" customWidth="1"/>
    <col min="27" max="28" width="10.44140625" style="1" customWidth="1"/>
    <col min="29" max="29" width="9.109375" style="1"/>
    <col min="30" max="31" width="11.33203125" style="3" customWidth="1"/>
    <col min="32" max="16384" width="9.109375" style="1"/>
  </cols>
  <sheetData>
    <row r="1" spans="1:34" ht="75.75" customHeight="1"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</row>
    <row r="2" spans="1:34" customFormat="1" ht="33" customHeight="1">
      <c r="A2" s="28"/>
      <c r="B2" s="28"/>
      <c r="C2" s="1"/>
      <c r="D2" s="817" t="s">
        <v>216</v>
      </c>
      <c r="E2" s="817"/>
      <c r="F2" s="817"/>
      <c r="G2" s="817"/>
      <c r="H2" s="203"/>
      <c r="I2" s="711"/>
      <c r="J2" s="74"/>
      <c r="K2" s="74"/>
      <c r="L2" s="132" t="s">
        <v>151</v>
      </c>
      <c r="M2" s="510">
        <v>44228</v>
      </c>
      <c r="N2" s="510"/>
      <c r="O2" s="510"/>
      <c r="V2" s="3"/>
      <c r="AD2" s="3"/>
      <c r="AE2" s="3"/>
    </row>
    <row r="3" spans="1:34" customFormat="1" ht="110.1" customHeight="1">
      <c r="A3" s="1688" t="s">
        <v>86</v>
      </c>
      <c r="B3" s="1689" t="s">
        <v>212</v>
      </c>
      <c r="C3" s="1689" t="s">
        <v>100</v>
      </c>
      <c r="D3" s="1690" t="s">
        <v>194</v>
      </c>
      <c r="E3" s="1691" t="s">
        <v>413</v>
      </c>
      <c r="F3" s="1691" t="s">
        <v>102</v>
      </c>
      <c r="G3" s="1692" t="s">
        <v>512</v>
      </c>
      <c r="H3" s="1693"/>
      <c r="I3" s="1689" t="s">
        <v>21</v>
      </c>
      <c r="J3" s="1689"/>
      <c r="K3" s="1689"/>
      <c r="L3" s="1694" t="s">
        <v>191</v>
      </c>
      <c r="M3" s="1695"/>
      <c r="N3" s="796"/>
      <c r="O3" s="797"/>
      <c r="P3" s="302" t="str">
        <f>'Эл-ты панельных ограждений - 1'!D3</f>
        <v>Высота/ Ширина,м</v>
      </c>
      <c r="Q3" s="302" t="str">
        <f>'Эл-ты панельных ограждений - 1'!E3</f>
        <v>примечание, №</v>
      </c>
      <c r="R3" s="302" t="str">
        <f>'Эл-ты панельных ограждений - 1'!F3</f>
        <v>Кол-во отверстий, шт.</v>
      </c>
      <c r="S3" s="302" t="str">
        <f>'Эл-ты панельных ограждений - 1'!G3</f>
        <v>Вес, кг/шт.</v>
      </c>
      <c r="T3" s="302" t="str">
        <f>'Эл-ты панельных ограждений - 1'!H3</f>
        <v>Кол-во в упаковке, шт.</v>
      </c>
      <c r="U3" s="302" t="str">
        <f>'Эл-ты панельных ограждений - 1'!I3</f>
        <v>Розничная цена, руб/шт</v>
      </c>
      <c r="V3" s="3"/>
      <c r="AD3" s="3"/>
      <c r="AE3" s="3"/>
    </row>
    <row r="4" spans="1:34" customFormat="1" ht="27" customHeight="1">
      <c r="A4" s="1696"/>
      <c r="B4" s="1689"/>
      <c r="C4" s="1689"/>
      <c r="D4" s="1697"/>
      <c r="E4" s="1698"/>
      <c r="F4" s="1698"/>
      <c r="G4" s="1699" t="s">
        <v>192</v>
      </c>
      <c r="H4" s="1699" t="s">
        <v>193</v>
      </c>
      <c r="I4" s="1689" t="s">
        <v>534</v>
      </c>
      <c r="J4" s="1689"/>
      <c r="K4" s="1699" t="s">
        <v>535</v>
      </c>
      <c r="L4" s="1700" t="s">
        <v>192</v>
      </c>
      <c r="M4" s="1700" t="s">
        <v>193</v>
      </c>
      <c r="N4" s="1008" t="str">
        <f>'Эл-ты панельных ограждений - 1'!B4</f>
        <v>Столб оцинкованный
с отверстиями или резьбовыми втулками 
в профиле 62*55, 90*55 и заглушкой</v>
      </c>
      <c r="O4" s="1001" t="str">
        <f>'Эл-ты панельных ограждений - 1'!C4</f>
        <v>62*55*1,4</v>
      </c>
      <c r="P4" s="794">
        <f>'Эл-ты панельных ограждений - 1'!D4</f>
        <v>1.1000000000000001</v>
      </c>
      <c r="Q4" s="795"/>
      <c r="R4" s="795">
        <f>'Эл-ты панельных ограждений - 1'!F4</f>
        <v>2</v>
      </c>
      <c r="S4" s="794">
        <f>'Эл-ты панельных ограждений - 1'!G4</f>
        <v>2.9810000000000003</v>
      </c>
      <c r="T4" s="1001">
        <f>'Эл-ты панельных ограждений - 1'!H4</f>
        <v>96</v>
      </c>
      <c r="U4" s="793">
        <f>'Эл-ты панельных ограждений - 1'!I4</f>
        <v>566</v>
      </c>
      <c r="V4" s="3"/>
      <c r="AD4" s="3"/>
      <c r="AE4" s="3"/>
    </row>
    <row r="5" spans="1:34" customFormat="1" ht="21.9" customHeight="1">
      <c r="A5" s="999" t="s">
        <v>370</v>
      </c>
      <c r="B5" s="261" t="s">
        <v>205</v>
      </c>
      <c r="C5" s="271" t="s">
        <v>40</v>
      </c>
      <c r="D5" s="272" t="s">
        <v>324</v>
      </c>
      <c r="E5" s="264">
        <v>12.96</v>
      </c>
      <c r="F5" s="265">
        <v>40</v>
      </c>
      <c r="G5" s="127">
        <f t="shared" ref="G5:G10" si="0">IF(I5&gt;0,ROUND(I5*K5*E5*Belarus*(1-$B$50),0),"-")</f>
        <v>2449</v>
      </c>
      <c r="H5" s="248">
        <f t="shared" ref="H5:H10" si="1">IF(J5&gt;0,ROUND(J5*K5*E5*Belarus*(1-$B$50),0),"-")</f>
        <v>2701</v>
      </c>
      <c r="I5" s="128">
        <v>175</v>
      </c>
      <c r="J5" s="128">
        <v>193</v>
      </c>
      <c r="K5" s="671">
        <v>1.08</v>
      </c>
      <c r="L5" s="288">
        <f>IF(I5&gt;0,ROUND(((G5+$U6+($U$47*$R6))/2.5),0),"-")</f>
        <v>1350</v>
      </c>
      <c r="M5" s="289">
        <f>IF(J5&gt;0,ROUND(((H5+$U25+($U$47*$R25))/2.5),0),"-")</f>
        <v>1561</v>
      </c>
      <c r="N5" s="1009"/>
      <c r="O5" s="1002"/>
      <c r="P5" s="794">
        <f>'Эл-ты панельных ограждений - 1'!D5</f>
        <v>1.3</v>
      </c>
      <c r="Q5" s="795"/>
      <c r="R5" s="795">
        <f>'Эл-ты панельных ограждений - 1'!F5</f>
        <v>2</v>
      </c>
      <c r="S5" s="794">
        <f>'Эл-ты панельных ограждений - 1'!G5</f>
        <v>3.5230000000000001</v>
      </c>
      <c r="T5" s="1002"/>
      <c r="U5" s="793">
        <f>'Эл-ты панельных ограждений - 1'!I5</f>
        <v>669</v>
      </c>
      <c r="V5" s="710"/>
      <c r="W5" s="511"/>
      <c r="X5" s="511"/>
      <c r="Y5" s="516"/>
      <c r="Z5" s="680"/>
      <c r="AA5" s="680"/>
      <c r="AB5" s="513"/>
      <c r="AD5" s="515"/>
      <c r="AE5" s="515"/>
      <c r="AG5" s="516"/>
      <c r="AH5" s="516"/>
    </row>
    <row r="6" spans="1:34" customFormat="1" ht="21.9" customHeight="1">
      <c r="A6" s="1000"/>
      <c r="B6" s="71" t="s">
        <v>197</v>
      </c>
      <c r="C6" s="262" t="s">
        <v>40</v>
      </c>
      <c r="D6" s="266"/>
      <c r="E6" s="267">
        <v>15.3</v>
      </c>
      <c r="F6" s="268">
        <v>40</v>
      </c>
      <c r="G6" s="125">
        <f t="shared" si="0"/>
        <v>2892</v>
      </c>
      <c r="H6" s="247">
        <f t="shared" si="1"/>
        <v>3189</v>
      </c>
      <c r="I6" s="126">
        <v>175</v>
      </c>
      <c r="J6" s="126">
        <v>193</v>
      </c>
      <c r="K6" s="672">
        <v>1.08</v>
      </c>
      <c r="L6" s="290">
        <f>IF(I6&gt;0,ROUND(((G6+$U7+($U$47*$R7))/2.5),0),"-")</f>
        <v>1568</v>
      </c>
      <c r="M6" s="291">
        <f>IF(J6&gt;0,ROUND(((H6+$U26+($U$47*$R26))/2.5),0),"-")</f>
        <v>1812</v>
      </c>
      <c r="N6" s="1009"/>
      <c r="O6" s="1002"/>
      <c r="P6" s="794">
        <f>'Эл-ты панельных ограждений - 1'!D6</f>
        <v>1.5</v>
      </c>
      <c r="Q6" s="795"/>
      <c r="R6" s="795">
        <f>'Эл-ты панельных ограждений - 1'!F6</f>
        <v>2</v>
      </c>
      <c r="S6" s="794">
        <f>'Эл-ты панельных ограждений - 1'!G6</f>
        <v>4.0599999999999996</v>
      </c>
      <c r="T6" s="1002"/>
      <c r="U6" s="793">
        <f>'Эл-ты панельных ограждений - 1'!I6</f>
        <v>771</v>
      </c>
      <c r="V6" s="516"/>
      <c r="W6" s="511"/>
      <c r="X6" s="611"/>
      <c r="Y6" s="516"/>
      <c r="Z6" s="680"/>
      <c r="AA6" s="680"/>
      <c r="AB6" s="513"/>
      <c r="AD6" s="515"/>
      <c r="AE6" s="515"/>
      <c r="AG6" s="516"/>
      <c r="AH6" s="516"/>
    </row>
    <row r="7" spans="1:34" customFormat="1" ht="21.9" customHeight="1">
      <c r="A7" s="1000"/>
      <c r="B7" s="71" t="s">
        <v>198</v>
      </c>
      <c r="C7" s="262" t="s">
        <v>40</v>
      </c>
      <c r="D7" s="266"/>
      <c r="E7" s="267">
        <v>18.23</v>
      </c>
      <c r="F7" s="268">
        <v>40</v>
      </c>
      <c r="G7" s="125">
        <f t="shared" si="0"/>
        <v>3318</v>
      </c>
      <c r="H7" s="247">
        <f t="shared" si="1"/>
        <v>3659</v>
      </c>
      <c r="I7" s="126">
        <v>175</v>
      </c>
      <c r="J7" s="126">
        <v>193</v>
      </c>
      <c r="K7" s="672">
        <v>1.04</v>
      </c>
      <c r="L7" s="290">
        <f>IF(I7&gt;0,ROUND(((G7+$U8+($U$47*$R8))/2.5),0),"-")</f>
        <v>1780</v>
      </c>
      <c r="M7" s="291">
        <f>IF(J7&gt;0,ROUND(((H7+$U27+($U$47*$R27))/2.5),0),"-")</f>
        <v>2056</v>
      </c>
      <c r="N7" s="1009"/>
      <c r="O7" s="1002"/>
      <c r="P7" s="794">
        <f>'Эл-ты панельных ограждений - 1'!D7</f>
        <v>1.7</v>
      </c>
      <c r="Q7" s="795"/>
      <c r="R7" s="795">
        <f>'Эл-ты панельных ограждений - 1'!F7</f>
        <v>2</v>
      </c>
      <c r="S7" s="794">
        <f>'Эл-ты панельных ограждений - 1'!G7</f>
        <v>4.5999999999999996</v>
      </c>
      <c r="T7" s="1002"/>
      <c r="U7" s="793">
        <f>'Эл-ты панельных ограждений - 1'!I7</f>
        <v>873</v>
      </c>
      <c r="V7" s="516"/>
      <c r="W7" s="511"/>
      <c r="X7" s="611"/>
      <c r="Y7" s="516"/>
      <c r="Z7" s="680"/>
      <c r="AA7" s="680"/>
      <c r="AB7" s="513"/>
      <c r="AD7" s="515"/>
      <c r="AE7" s="515"/>
      <c r="AG7" s="516"/>
      <c r="AH7" s="516"/>
    </row>
    <row r="8" spans="1:34" customFormat="1" ht="21.9" customHeight="1">
      <c r="A8" s="1000"/>
      <c r="B8" s="71" t="s">
        <v>218</v>
      </c>
      <c r="C8" s="262" t="s">
        <v>40</v>
      </c>
      <c r="D8" s="266"/>
      <c r="E8" s="267">
        <v>19.989999999999998</v>
      </c>
      <c r="F8" s="268">
        <v>40</v>
      </c>
      <c r="G8" s="125">
        <f t="shared" si="0"/>
        <v>3638</v>
      </c>
      <c r="H8" s="247">
        <f t="shared" si="1"/>
        <v>4012</v>
      </c>
      <c r="I8" s="126">
        <v>175</v>
      </c>
      <c r="J8" s="126">
        <v>193</v>
      </c>
      <c r="K8" s="672">
        <v>1.04</v>
      </c>
      <c r="L8" s="290">
        <f>IF(I8&gt;0,ROUND(((G8+$U9+($U$47*$R9))/2.5),0),"-")</f>
        <v>1920</v>
      </c>
      <c r="M8" s="291">
        <f>IF(J8&gt;0,ROUND(((H8+$U29+($U$47*$R29))/2.5),0),"-")</f>
        <v>2201</v>
      </c>
      <c r="N8" s="1009"/>
      <c r="O8" s="1002"/>
      <c r="P8" s="794">
        <f>'Эл-ты панельных ограждений - 1'!D8</f>
        <v>1.9</v>
      </c>
      <c r="Q8" s="795"/>
      <c r="R8" s="795">
        <f>'Эл-ты панельных ограждений - 1'!F8</f>
        <v>2</v>
      </c>
      <c r="S8" s="794">
        <f>'Эл-ты панельных ограждений - 1'!G8</f>
        <v>5.149</v>
      </c>
      <c r="T8" s="1002"/>
      <c r="U8" s="793">
        <f>'Эл-ты панельных ограждений - 1'!I8</f>
        <v>977</v>
      </c>
      <c r="V8" s="516"/>
      <c r="W8" s="511"/>
      <c r="X8" s="611"/>
      <c r="Y8" s="516"/>
      <c r="Z8" s="680"/>
      <c r="AA8" s="680"/>
      <c r="AB8" s="513"/>
      <c r="AD8" s="515"/>
      <c r="AE8" s="515"/>
      <c r="AG8" s="516"/>
      <c r="AH8" s="516"/>
    </row>
    <row r="9" spans="1:34" customFormat="1" ht="21.9" customHeight="1">
      <c r="A9" s="1000"/>
      <c r="B9" s="192" t="s">
        <v>219</v>
      </c>
      <c r="C9" s="262" t="s">
        <v>40</v>
      </c>
      <c r="D9" s="266"/>
      <c r="E9" s="267">
        <v>22.33</v>
      </c>
      <c r="F9" s="268">
        <v>40</v>
      </c>
      <c r="G9" s="125">
        <f t="shared" si="0"/>
        <v>3908</v>
      </c>
      <c r="H9" s="247">
        <f t="shared" si="1"/>
        <v>4310</v>
      </c>
      <c r="I9" s="126">
        <v>175</v>
      </c>
      <c r="J9" s="126">
        <v>193</v>
      </c>
      <c r="K9" s="672">
        <v>1</v>
      </c>
      <c r="L9" s="290">
        <f>IF(I9&gt;0,ROUND(((G9+$U10+($U$47*$R10))/2.5),0),"-")</f>
        <v>2066</v>
      </c>
      <c r="M9" s="291">
        <f>IF(J9&gt;0,ROUND(((H9+$U30+($U$47*$R30))/2.5),0),"-")</f>
        <v>2372</v>
      </c>
      <c r="N9" s="1009"/>
      <c r="O9" s="1002"/>
      <c r="P9" s="794">
        <f>'Эл-ты панельных ограждений - 1'!D9</f>
        <v>2</v>
      </c>
      <c r="Q9" s="795"/>
      <c r="R9" s="795">
        <f>'Эл-ты панельных ограждений - 1'!F9</f>
        <v>3</v>
      </c>
      <c r="S9" s="794">
        <f>'Эл-ты панельных ограждений - 1'!G9</f>
        <v>5.42</v>
      </c>
      <c r="T9" s="1002"/>
      <c r="U9" s="793">
        <f>'Эл-ты панельных ограждений - 1'!I9</f>
        <v>927</v>
      </c>
      <c r="V9" s="516"/>
      <c r="W9" s="511"/>
      <c r="X9" s="611"/>
      <c r="Y9" s="516"/>
      <c r="Z9" s="680"/>
      <c r="AA9" s="680"/>
      <c r="AB9" s="513"/>
      <c r="AD9" s="515"/>
      <c r="AE9" s="515"/>
      <c r="AG9" s="516"/>
      <c r="AH9" s="516"/>
    </row>
    <row r="10" spans="1:34" customFormat="1" ht="21.9" customHeight="1">
      <c r="A10" s="1000"/>
      <c r="B10" s="192" t="s">
        <v>209</v>
      </c>
      <c r="C10" s="262" t="s">
        <v>40</v>
      </c>
      <c r="D10" s="266" t="s">
        <v>324</v>
      </c>
      <c r="E10" s="267">
        <v>24.68</v>
      </c>
      <c r="F10" s="268">
        <v>40</v>
      </c>
      <c r="G10" s="125">
        <f t="shared" si="0"/>
        <v>4319</v>
      </c>
      <c r="H10" s="247">
        <f t="shared" si="1"/>
        <v>4763</v>
      </c>
      <c r="I10" s="126">
        <v>175</v>
      </c>
      <c r="J10" s="126">
        <v>193</v>
      </c>
      <c r="K10" s="672">
        <v>1</v>
      </c>
      <c r="L10" s="290">
        <f>IF(I10&gt;0,ROUND(((G10+$U13+($U$47*$R13))/2.5),0),"-")</f>
        <v>2347</v>
      </c>
      <c r="M10" s="291">
        <f>IF(J10&gt;0,ROUND(((H10+$U34+($U$47*$R34))/2.5),0),"-")</f>
        <v>2690</v>
      </c>
      <c r="N10" s="1009"/>
      <c r="O10" s="1002"/>
      <c r="P10" s="794">
        <f>'Эл-ты панельных ограждений - 1'!D10</f>
        <v>2.2000000000000002</v>
      </c>
      <c r="Q10" s="795"/>
      <c r="R10" s="795">
        <f>'Эл-ты панельных ограждений - 1'!F10</f>
        <v>3</v>
      </c>
      <c r="S10" s="794">
        <f>'Эл-ты панельных ограждений - 1'!G10</f>
        <v>5.98</v>
      </c>
      <c r="T10" s="1002"/>
      <c r="U10" s="793">
        <f>'Эл-ты панельных ограждений - 1'!I10</f>
        <v>1023</v>
      </c>
      <c r="V10" s="516"/>
      <c r="W10" s="511"/>
      <c r="X10" s="611"/>
      <c r="Y10" s="516"/>
      <c r="Z10" s="680"/>
      <c r="AA10" s="680"/>
      <c r="AB10" s="513"/>
      <c r="AD10" s="515"/>
      <c r="AE10" s="515"/>
      <c r="AG10" s="516"/>
      <c r="AH10" s="516"/>
    </row>
    <row r="11" spans="1:34" customFormat="1" ht="21.9" customHeight="1">
      <c r="A11" s="1000"/>
      <c r="B11" s="192" t="s">
        <v>200</v>
      </c>
      <c r="C11" s="262" t="s">
        <v>40</v>
      </c>
      <c r="D11" s="266"/>
      <c r="E11" s="267">
        <v>27.9</v>
      </c>
      <c r="F11" s="268">
        <v>40</v>
      </c>
      <c r="G11" s="125">
        <f t="shared" ref="G11:G30" si="2">IF(I11&gt;0,ROUND(I11*K11*E11*Belarus*(1-$B$50),0),"-")</f>
        <v>4883</v>
      </c>
      <c r="H11" s="247">
        <f t="shared" ref="H11:H30" si="3">IF(J11&gt;0,ROUND(J11*K11*E11*Belarus*(1-$B$50),0),"-")</f>
        <v>5385</v>
      </c>
      <c r="I11" s="126">
        <v>175</v>
      </c>
      <c r="J11" s="126">
        <v>193</v>
      </c>
      <c r="K11" s="672">
        <v>1</v>
      </c>
      <c r="L11" s="290">
        <f>IF(I11&gt;0,ROUND(((G11+$U15+($U$47*$R15))/2.5),0),"-")</f>
        <v>2665</v>
      </c>
      <c r="M11" s="291">
        <f>IF(J11&gt;0,ROUND(((H11+$U37+($U$47*$R37))/2.5),0),"-")</f>
        <v>3064</v>
      </c>
      <c r="N11" s="1009"/>
      <c r="O11" s="1002"/>
      <c r="P11" s="794">
        <f>'Эл-ты панельных ограждений - 1'!D11</f>
        <v>2.4</v>
      </c>
      <c r="Q11" s="795"/>
      <c r="R11" s="795">
        <f>'Эл-ты панельных ограждений - 1'!F11</f>
        <v>3</v>
      </c>
      <c r="S11" s="794">
        <f>'Эл-ты панельных ограждений - 1'!G11</f>
        <v>6.5039999999999996</v>
      </c>
      <c r="T11" s="1002"/>
      <c r="U11" s="793">
        <f>'Эл-ты панельных ограждений - 1'!I11</f>
        <v>1112</v>
      </c>
      <c r="V11" s="516"/>
      <c r="W11" s="511"/>
      <c r="X11" s="611"/>
      <c r="Y11" s="516"/>
      <c r="Z11" s="680"/>
      <c r="AA11" s="680"/>
      <c r="AB11" s="513"/>
      <c r="AD11" s="515"/>
      <c r="AE11" s="515"/>
      <c r="AG11" s="516"/>
      <c r="AH11" s="516"/>
    </row>
    <row r="12" spans="1:34" customFormat="1" ht="21.9" customHeight="1">
      <c r="A12" s="1000"/>
      <c r="B12" s="192" t="s">
        <v>211</v>
      </c>
      <c r="C12" s="262" t="s">
        <v>40</v>
      </c>
      <c r="D12" s="266" t="s">
        <v>327</v>
      </c>
      <c r="E12" s="267">
        <v>29.37</v>
      </c>
      <c r="F12" s="268">
        <v>40</v>
      </c>
      <c r="G12" s="125">
        <f t="shared" si="2"/>
        <v>5140</v>
      </c>
      <c r="H12" s="247">
        <f t="shared" si="3"/>
        <v>5668</v>
      </c>
      <c r="I12" s="126">
        <v>175</v>
      </c>
      <c r="J12" s="126">
        <v>193</v>
      </c>
      <c r="K12" s="672">
        <v>1</v>
      </c>
      <c r="L12" s="290">
        <f>IF(I12&gt;0,ROUND(((G12+$U15+($U$47*$R15))/2.5),0),"-")</f>
        <v>2768</v>
      </c>
      <c r="M12" s="291">
        <f>IF(J12&gt;0,ROUND(((H12+$U37+($U$47*$R37))/2.5),0),"-")</f>
        <v>3177</v>
      </c>
      <c r="N12" s="1009"/>
      <c r="O12" s="1002"/>
      <c r="P12" s="794">
        <f>'Эл-ты панельных ограждений - 1'!D12</f>
        <v>2.5</v>
      </c>
      <c r="Q12" s="795"/>
      <c r="R12" s="795">
        <f>'Эл-ты панельных ограждений - 1'!F12</f>
        <v>4</v>
      </c>
      <c r="S12" s="794">
        <f>'Эл-ты панельных ограждений - 1'!G12</f>
        <v>6.79</v>
      </c>
      <c r="T12" s="1002"/>
      <c r="U12" s="793">
        <f>'Эл-ты панельных ограждений - 1'!I12</f>
        <v>1161</v>
      </c>
      <c r="V12" s="516"/>
      <c r="W12" s="511"/>
      <c r="X12" s="611"/>
      <c r="Y12" s="516"/>
      <c r="Z12" s="680"/>
      <c r="AA12" s="680"/>
      <c r="AB12" s="513"/>
      <c r="AD12" s="515"/>
      <c r="AE12" s="515"/>
      <c r="AG12" s="516"/>
      <c r="AH12" s="516"/>
    </row>
    <row r="13" spans="1:34" customFormat="1" ht="21.9" customHeight="1">
      <c r="A13" s="1000"/>
      <c r="B13" s="192" t="s">
        <v>201</v>
      </c>
      <c r="C13" s="262" t="s">
        <v>40</v>
      </c>
      <c r="D13" s="266"/>
      <c r="E13" s="267">
        <v>30.32</v>
      </c>
      <c r="F13" s="268">
        <v>40</v>
      </c>
      <c r="G13" s="125">
        <f t="shared" si="2"/>
        <v>5306</v>
      </c>
      <c r="H13" s="247">
        <f t="shared" si="3"/>
        <v>5852</v>
      </c>
      <c r="I13" s="126">
        <v>175</v>
      </c>
      <c r="J13" s="126">
        <v>193</v>
      </c>
      <c r="K13" s="672">
        <v>1</v>
      </c>
      <c r="L13" s="290">
        <f>IF(I13&gt;0,ROUND(((G13+$U16+($U$47*$R16))/2.5),0),"-")</f>
        <v>3066</v>
      </c>
      <c r="M13" s="291">
        <f>IF(J13&gt;0,ROUND(((H13+$U38+($U$47*$R38))/2.5),0),"-")</f>
        <v>3554</v>
      </c>
      <c r="N13" s="1009"/>
      <c r="O13" s="1002"/>
      <c r="P13" s="794">
        <f>'Эл-ты панельных ограждений - 1'!D13</f>
        <v>2.5</v>
      </c>
      <c r="Q13" s="795" t="str">
        <f>'Эл-ты панельных ограждений - 1'!E13</f>
        <v>№ 1</v>
      </c>
      <c r="R13" s="795">
        <f>'Эл-ты панельных ограждений - 1'!F13</f>
        <v>5</v>
      </c>
      <c r="S13" s="794">
        <f>'Эл-ты панельных ограждений - 1'!G13</f>
        <v>6.77</v>
      </c>
      <c r="T13" s="1002"/>
      <c r="U13" s="793">
        <f>'Эл-ты панельных ограждений - 1'!I13</f>
        <v>1158</v>
      </c>
      <c r="V13" s="3"/>
      <c r="W13" s="511"/>
      <c r="X13" s="611"/>
      <c r="Y13" s="516"/>
      <c r="Z13" s="680"/>
      <c r="AA13" s="680"/>
      <c r="AB13" s="513"/>
      <c r="AD13" s="515"/>
      <c r="AE13" s="515"/>
      <c r="AG13" s="516"/>
      <c r="AH13" s="516"/>
    </row>
    <row r="14" spans="1:34" customFormat="1" ht="21.9" customHeight="1">
      <c r="A14" s="1000"/>
      <c r="B14" s="192" t="s">
        <v>202</v>
      </c>
      <c r="C14" s="269" t="s">
        <v>40</v>
      </c>
      <c r="D14" s="270"/>
      <c r="E14" s="267">
        <v>34.82</v>
      </c>
      <c r="F14" s="268">
        <v>40</v>
      </c>
      <c r="G14" s="125">
        <f t="shared" si="2"/>
        <v>6337</v>
      </c>
      <c r="H14" s="247">
        <f t="shared" si="3"/>
        <v>6989</v>
      </c>
      <c r="I14" s="126">
        <v>175</v>
      </c>
      <c r="J14" s="126">
        <v>193</v>
      </c>
      <c r="K14" s="672">
        <v>1.04</v>
      </c>
      <c r="L14" s="290">
        <f>IF(I14&gt;0,ROUND(((G14+$U16+($U$47*$R16))/2.5),0),"-")</f>
        <v>3478</v>
      </c>
      <c r="M14" s="291">
        <f>IF(J14&gt;0,ROUND(((H14+$U38+($U$47*$R38))/2.5),0),"-")</f>
        <v>4009</v>
      </c>
      <c r="N14" s="1009"/>
      <c r="O14" s="1002"/>
      <c r="P14" s="794">
        <f>'Эл-ты панельных ограждений - 1'!D14</f>
        <v>3</v>
      </c>
      <c r="Q14" s="795"/>
      <c r="R14" s="795">
        <f>'Эл-ты панельных ограждений - 1'!F14</f>
        <v>4</v>
      </c>
      <c r="S14" s="794">
        <f>'Эл-ты панельных ограждений - 1'!G14</f>
        <v>8.1199999999999992</v>
      </c>
      <c r="T14" s="1002"/>
      <c r="U14" s="793">
        <f>'Эл-ты панельных ограждений - 1'!I14</f>
        <v>1389</v>
      </c>
      <c r="V14" s="3"/>
      <c r="W14" s="511"/>
      <c r="X14" s="611"/>
      <c r="Y14" s="516"/>
      <c r="Z14" s="680"/>
      <c r="AA14" s="680"/>
      <c r="AB14" s="513"/>
      <c r="AD14" s="515"/>
      <c r="AE14" s="515"/>
      <c r="AG14" s="516"/>
      <c r="AH14" s="516"/>
    </row>
    <row r="15" spans="1:34" customFormat="1" ht="21.9" customHeight="1">
      <c r="A15" s="1000"/>
      <c r="B15" s="192" t="s">
        <v>203</v>
      </c>
      <c r="C15" s="269" t="s">
        <v>40</v>
      </c>
      <c r="D15" s="270"/>
      <c r="E15" s="267">
        <v>34.799999999999997</v>
      </c>
      <c r="F15" s="268">
        <v>40</v>
      </c>
      <c r="G15" s="125">
        <f t="shared" si="2"/>
        <v>6334</v>
      </c>
      <c r="H15" s="247">
        <f t="shared" si="3"/>
        <v>6985</v>
      </c>
      <c r="I15" s="126">
        <v>175</v>
      </c>
      <c r="J15" s="126">
        <v>193</v>
      </c>
      <c r="K15" s="672">
        <v>1.04</v>
      </c>
      <c r="L15" s="290">
        <f>IF(I15&gt;0,ROUND(((G15+$U16+($U$47*$R16))/2.5),0),"-")</f>
        <v>3477</v>
      </c>
      <c r="M15" s="291">
        <f>IF(J15&gt;0,ROUND(((H15+$U38+($U$47*$R38))/2.5),0),"-")</f>
        <v>4008</v>
      </c>
      <c r="N15" s="1009"/>
      <c r="O15" s="1002"/>
      <c r="P15" s="794">
        <f>'Эл-ты панельных ограждений - 1'!D15</f>
        <v>3</v>
      </c>
      <c r="Q15" s="795" t="str">
        <f>'Эл-ты панельных ограждений - 1'!E15</f>
        <v>№ 1</v>
      </c>
      <c r="R15" s="795">
        <f>'Эл-ты панельных ограждений - 1'!F15</f>
        <v>5</v>
      </c>
      <c r="S15" s="794">
        <f>'Эл-ты панельных ограждений - 1'!G15</f>
        <v>8.1199999999999992</v>
      </c>
      <c r="T15" s="1002"/>
      <c r="U15" s="793">
        <f>'Эл-ты панельных ограждений - 1'!I15</f>
        <v>1389</v>
      </c>
      <c r="V15" s="3"/>
      <c r="W15" s="511"/>
      <c r="X15" s="611"/>
      <c r="Y15" s="516"/>
      <c r="Z15" s="680"/>
      <c r="AA15" s="680"/>
      <c r="AB15" s="513"/>
      <c r="AD15" s="515"/>
      <c r="AE15" s="515"/>
      <c r="AG15" s="516"/>
      <c r="AH15" s="516"/>
    </row>
    <row r="16" spans="1:34" customFormat="1" ht="21.9" customHeight="1">
      <c r="A16" s="803"/>
      <c r="B16" s="192" t="s">
        <v>220</v>
      </c>
      <c r="C16" s="269" t="s">
        <v>40</v>
      </c>
      <c r="D16" s="270"/>
      <c r="E16" s="267">
        <v>39.450000000000003</v>
      </c>
      <c r="F16" s="268">
        <v>40</v>
      </c>
      <c r="G16" s="125">
        <f t="shared" si="2"/>
        <v>7180</v>
      </c>
      <c r="H16" s="247">
        <f t="shared" si="3"/>
        <v>7918</v>
      </c>
      <c r="I16" s="126">
        <v>175</v>
      </c>
      <c r="J16" s="126">
        <v>193</v>
      </c>
      <c r="K16" s="672">
        <v>1.04</v>
      </c>
      <c r="L16" s="290">
        <f>IF(I16&gt;0,ROUND(((G16+$U16+($U$33*$R16))/2.5),0),"-")</f>
        <v>7408</v>
      </c>
      <c r="M16" s="291">
        <f>IF(J16&gt;0,ROUND(((H16+$U38+($U$47*$R38))/2.5),0),"-")</f>
        <v>4381</v>
      </c>
      <c r="N16" s="1009"/>
      <c r="O16" s="1003"/>
      <c r="P16" s="794">
        <f>'Эл-ты панельных ограждений - 1'!D16</f>
        <v>4</v>
      </c>
      <c r="Q16" s="795"/>
      <c r="R16" s="795">
        <f>'Эл-ты панельных ограждений - 1'!F16</f>
        <v>6</v>
      </c>
      <c r="S16" s="794">
        <f>'Эл-ты панельных ограждений - 1'!G16</f>
        <v>11.06</v>
      </c>
      <c r="T16" s="1003"/>
      <c r="U16" s="793">
        <f>'Эл-ты панельных ограждений - 1'!I16</f>
        <v>1891</v>
      </c>
      <c r="V16" s="3"/>
      <c r="W16" s="511"/>
      <c r="X16" s="611"/>
      <c r="Y16" s="516"/>
      <c r="Z16" s="680"/>
      <c r="AA16" s="680"/>
      <c r="AB16" s="513"/>
      <c r="AD16" s="515"/>
      <c r="AE16" s="515"/>
      <c r="AG16" s="516"/>
      <c r="AH16" s="516"/>
    </row>
    <row r="17" spans="1:34" customFormat="1" ht="21.9" customHeight="1">
      <c r="A17" s="804"/>
      <c r="B17" s="191" t="s">
        <v>221</v>
      </c>
      <c r="C17" s="294" t="s">
        <v>40</v>
      </c>
      <c r="D17" s="295"/>
      <c r="E17" s="278">
        <v>41.77</v>
      </c>
      <c r="F17" s="279">
        <v>40</v>
      </c>
      <c r="G17" s="245">
        <f t="shared" si="2"/>
        <v>7602</v>
      </c>
      <c r="H17" s="258">
        <f t="shared" si="3"/>
        <v>8384</v>
      </c>
      <c r="I17" s="246">
        <v>175</v>
      </c>
      <c r="J17" s="246">
        <v>193</v>
      </c>
      <c r="K17" s="673">
        <v>1.04</v>
      </c>
      <c r="L17" s="292">
        <f>IF(I17&gt;0,ROUND(((G17+$U20+($U$33*$R20))/2.5),0),"-")</f>
        <v>9455</v>
      </c>
      <c r="M17" s="293">
        <f>IF(J17&gt;0,ROUND(((H17+$U46+($U$47*$R46))/2.5),0),"-")</f>
        <v>5454</v>
      </c>
      <c r="N17" s="1009"/>
      <c r="O17" s="1001" t="str">
        <f>'Эл-ты панельных ограждений - 1'!C17</f>
        <v>90*55*1,6</v>
      </c>
      <c r="P17" s="794">
        <f>'Эл-ты панельных ограждений - 1'!D17</f>
        <v>4</v>
      </c>
      <c r="Q17" s="795"/>
      <c r="R17" s="795">
        <v>6</v>
      </c>
      <c r="S17" s="794">
        <f>'Эл-ты панельных ограждений - 1'!G17</f>
        <v>15.53</v>
      </c>
      <c r="T17" s="1001">
        <f>'Эл-ты панельных ограждений - 1'!H17</f>
        <v>64</v>
      </c>
      <c r="U17" s="793">
        <f>'Эл-ты панельных ограждений - 1'!I17</f>
        <v>2656</v>
      </c>
      <c r="V17" s="3"/>
      <c r="W17" s="511"/>
      <c r="X17" s="611"/>
      <c r="Y17" s="516"/>
      <c r="Z17" s="680"/>
      <c r="AA17" s="680"/>
      <c r="AB17" s="513"/>
      <c r="AD17" s="515"/>
      <c r="AE17" s="515"/>
      <c r="AG17" s="516"/>
      <c r="AH17" s="516"/>
    </row>
    <row r="18" spans="1:34" customFormat="1" ht="21.9" customHeight="1">
      <c r="A18" s="999" t="s">
        <v>371</v>
      </c>
      <c r="B18" s="261" t="s">
        <v>205</v>
      </c>
      <c r="C18" s="271" t="s">
        <v>40</v>
      </c>
      <c r="D18" s="272"/>
      <c r="E18" s="264">
        <v>21.68</v>
      </c>
      <c r="F18" s="265">
        <v>40</v>
      </c>
      <c r="G18" s="127">
        <f t="shared" si="2"/>
        <v>4191</v>
      </c>
      <c r="H18" s="248">
        <f t="shared" si="3"/>
        <v>4496</v>
      </c>
      <c r="I18" s="128">
        <v>179</v>
      </c>
      <c r="J18" s="128">
        <v>192</v>
      </c>
      <c r="K18" s="671">
        <v>1.08</v>
      </c>
      <c r="L18" s="288">
        <f>IF(I18&gt;0,ROUND(((G18+U6+($U$47*R6))/2.5),0),"-")</f>
        <v>2047</v>
      </c>
      <c r="M18" s="289">
        <f>IF(I18&gt;0,ROUND(((H18+U25+($U$47*R25))/2.5),0),"-")</f>
        <v>2279</v>
      </c>
      <c r="N18" s="1009"/>
      <c r="O18" s="1002"/>
      <c r="P18" s="794">
        <f>'Эл-ты панельных ограждений - 1'!D18</f>
        <v>4</v>
      </c>
      <c r="Q18" s="795"/>
      <c r="R18" s="795">
        <v>6</v>
      </c>
      <c r="S18" s="794">
        <f>'Эл-ты панельных ограждений - 1'!G18</f>
        <v>15.53</v>
      </c>
      <c r="T18" s="1002"/>
      <c r="U18" s="793">
        <f>'Эл-ты панельных ограждений - 1'!I18</f>
        <v>2733</v>
      </c>
      <c r="V18" s="3"/>
      <c r="W18" s="511"/>
      <c r="X18" s="511"/>
      <c r="Y18" s="516"/>
      <c r="Z18" s="680"/>
      <c r="AA18" s="680"/>
      <c r="AB18" s="513"/>
      <c r="AD18" s="515"/>
      <c r="AE18" s="515"/>
      <c r="AG18" s="516"/>
      <c r="AH18" s="516"/>
    </row>
    <row r="19" spans="1:34" customFormat="1" ht="21.9" customHeight="1">
      <c r="A19" s="1000"/>
      <c r="B19" s="71" t="s">
        <v>197</v>
      </c>
      <c r="C19" s="262" t="s">
        <v>40</v>
      </c>
      <c r="D19" s="266"/>
      <c r="E19" s="267">
        <v>25.56</v>
      </c>
      <c r="F19" s="268">
        <v>40</v>
      </c>
      <c r="G19" s="125">
        <f t="shared" si="2"/>
        <v>4941</v>
      </c>
      <c r="H19" s="247">
        <f t="shared" si="3"/>
        <v>5300</v>
      </c>
      <c r="I19" s="126">
        <v>179</v>
      </c>
      <c r="J19" s="126">
        <v>192</v>
      </c>
      <c r="K19" s="672">
        <v>1.08</v>
      </c>
      <c r="L19" s="290">
        <f>IF(I19&gt;0,ROUND(((G19+U7+($U$47*R7))/2.5),0),"-")</f>
        <v>2388</v>
      </c>
      <c r="M19" s="291">
        <f>IF(I19&gt;0,ROUND(((H19+U26+($U$47*R26))/2.5),0),"-")</f>
        <v>2656</v>
      </c>
      <c r="N19" s="1009"/>
      <c r="O19" s="1002"/>
      <c r="P19" s="794">
        <f>'Эл-ты панельных ограждений - 1'!D19</f>
        <v>5</v>
      </c>
      <c r="Q19" s="795"/>
      <c r="R19" s="795">
        <v>8</v>
      </c>
      <c r="S19" s="794">
        <f>'Эл-ты панельных ограждений - 1'!G19</f>
        <v>19.52</v>
      </c>
      <c r="T19" s="1002"/>
      <c r="U19" s="793">
        <f>'Эл-ты панельных ограждений - 1'!I19</f>
        <v>3338</v>
      </c>
      <c r="V19" s="516"/>
      <c r="W19" s="511"/>
      <c r="X19" s="611"/>
      <c r="Y19" s="516"/>
      <c r="Z19" s="680"/>
      <c r="AA19" s="680"/>
      <c r="AB19" s="513"/>
      <c r="AD19" s="515"/>
      <c r="AE19" s="515"/>
      <c r="AG19" s="516"/>
      <c r="AH19" s="516"/>
    </row>
    <row r="20" spans="1:34" customFormat="1" ht="21.9" customHeight="1">
      <c r="A20" s="1000"/>
      <c r="B20" s="71" t="s">
        <v>198</v>
      </c>
      <c r="C20" s="262" t="s">
        <v>40</v>
      </c>
      <c r="D20" s="266"/>
      <c r="E20" s="267">
        <v>30.4</v>
      </c>
      <c r="F20" s="268">
        <v>40</v>
      </c>
      <c r="G20" s="125">
        <f t="shared" si="2"/>
        <v>5659</v>
      </c>
      <c r="H20" s="247">
        <f t="shared" si="3"/>
        <v>6070</v>
      </c>
      <c r="I20" s="126">
        <v>179</v>
      </c>
      <c r="J20" s="126">
        <v>192</v>
      </c>
      <c r="K20" s="672">
        <v>1.04</v>
      </c>
      <c r="L20" s="290">
        <f>IF(I20&gt;0,ROUND(((G20+U8+($U$47*R8))/2.5),0),"-")</f>
        <v>2717</v>
      </c>
      <c r="M20" s="291">
        <f>IF(I20&gt;0,ROUND(((H20+U27+($U$47*R27))/2.5),0),"-")</f>
        <v>3021</v>
      </c>
      <c r="N20" s="1010"/>
      <c r="O20" s="1003"/>
      <c r="P20" s="794">
        <f>'Эл-ты панельных ограждений - 1'!D20</f>
        <v>5</v>
      </c>
      <c r="Q20" s="795"/>
      <c r="R20" s="795">
        <v>8</v>
      </c>
      <c r="S20" s="794">
        <f>'Эл-ты панельных ограждений - 1'!G20</f>
        <v>19.52</v>
      </c>
      <c r="T20" s="1003"/>
      <c r="U20" s="793">
        <f>'Эл-ты панельных ограждений - 1'!I20</f>
        <v>3436</v>
      </c>
      <c r="V20" s="516"/>
      <c r="W20" s="511"/>
      <c r="X20" s="611"/>
      <c r="Y20" s="516"/>
      <c r="Z20" s="680"/>
      <c r="AA20" s="680"/>
      <c r="AB20" s="513"/>
      <c r="AD20" s="515"/>
      <c r="AE20" s="515"/>
      <c r="AG20" s="516"/>
      <c r="AH20" s="516"/>
    </row>
    <row r="21" spans="1:34" customFormat="1" ht="21.9" customHeight="1">
      <c r="A21" s="1000"/>
      <c r="B21" s="71" t="s">
        <v>218</v>
      </c>
      <c r="C21" s="262" t="s">
        <v>40</v>
      </c>
      <c r="D21" s="266"/>
      <c r="E21" s="267">
        <v>33.33</v>
      </c>
      <c r="F21" s="268">
        <v>40</v>
      </c>
      <c r="G21" s="125">
        <f t="shared" si="2"/>
        <v>6205</v>
      </c>
      <c r="H21" s="247">
        <f t="shared" si="3"/>
        <v>6655</v>
      </c>
      <c r="I21" s="126">
        <v>179</v>
      </c>
      <c r="J21" s="126">
        <v>192</v>
      </c>
      <c r="K21" s="672">
        <v>1.04</v>
      </c>
      <c r="L21" s="290">
        <f>IF(I21&gt;0,ROUND(((G21+U9+($U$47*R9))/2.5),0),"-")</f>
        <v>2946</v>
      </c>
      <c r="M21" s="291">
        <f>IF(I21&gt;0,ROUND(((H21+U29+($U$47*R29))/2.5),0),"-")</f>
        <v>3258</v>
      </c>
      <c r="N21" s="1008" t="str">
        <f>'Эл-ты панельных ограждений - 1'!B21</f>
        <v>Столб оцинкованный с полимерным покрытием 
с отверстиями или резьбовыми втулками 
в профиле 62*55, 90*55 и 80*80 и заглушкой</v>
      </c>
      <c r="O21" s="1001" t="str">
        <f>'Эл-ты панельных ограждений - 1'!C21</f>
        <v>62*55*1,4</v>
      </c>
      <c r="P21" s="794">
        <f>'Эл-ты панельных ограждений - 1'!D21</f>
        <v>1</v>
      </c>
      <c r="Q21" s="795"/>
      <c r="R21" s="795" t="str">
        <f>'Эл-ты панельных ограждений - 1'!F21</f>
        <v>-</v>
      </c>
      <c r="S21" s="794">
        <f>'Эл-ты панельных ограждений - 1'!G21</f>
        <v>2.71</v>
      </c>
      <c r="T21" s="1001">
        <f>'Эл-ты панельных ограждений - 1'!H21</f>
        <v>96</v>
      </c>
      <c r="U21" s="793">
        <f>'Эл-ты панельных ограждений - 1'!I21</f>
        <v>683</v>
      </c>
      <c r="V21" s="516"/>
      <c r="W21" s="511"/>
      <c r="X21" s="611"/>
      <c r="Y21" s="516"/>
      <c r="Z21" s="680"/>
      <c r="AA21" s="680"/>
      <c r="AB21" s="513"/>
      <c r="AD21" s="515"/>
      <c r="AE21" s="515"/>
      <c r="AG21" s="516"/>
      <c r="AH21" s="516"/>
    </row>
    <row r="22" spans="1:34" customFormat="1" ht="21.9" customHeight="1">
      <c r="A22" s="1000"/>
      <c r="B22" s="192" t="s">
        <v>219</v>
      </c>
      <c r="C22" s="262" t="s">
        <v>40</v>
      </c>
      <c r="D22" s="266"/>
      <c r="E22" s="267">
        <v>37.21</v>
      </c>
      <c r="F22" s="268">
        <v>40</v>
      </c>
      <c r="G22" s="125">
        <f t="shared" si="2"/>
        <v>6661</v>
      </c>
      <c r="H22" s="247">
        <f t="shared" si="3"/>
        <v>7144</v>
      </c>
      <c r="I22" s="126">
        <v>179</v>
      </c>
      <c r="J22" s="126">
        <v>192</v>
      </c>
      <c r="K22" s="672">
        <v>1</v>
      </c>
      <c r="L22" s="290">
        <f>IF(I22&gt;0,ROUND(((G22+U10+($U$47*R10))/2.5),0),"-")</f>
        <v>3167</v>
      </c>
      <c r="M22" s="291">
        <f>IF(I22&gt;0,ROUND(((H22+U30+($U$47*R30))/2.5),0),"-")</f>
        <v>3506</v>
      </c>
      <c r="N22" s="1009"/>
      <c r="O22" s="1002"/>
      <c r="P22" s="794">
        <f>'Эл-ты панельных ограждений - 1'!D22</f>
        <v>1.1000000000000001</v>
      </c>
      <c r="Q22" s="795"/>
      <c r="R22" s="795">
        <f>'Эл-ты панельных ограждений - 1'!F22</f>
        <v>2</v>
      </c>
      <c r="S22" s="794">
        <f>'Эл-ты панельных ограждений - 1'!G22</f>
        <v>2.9810000000000003</v>
      </c>
      <c r="T22" s="1002"/>
      <c r="U22" s="793">
        <f>'Эл-ты панельных ограждений - 1'!I22</f>
        <v>768</v>
      </c>
      <c r="V22" s="516"/>
      <c r="W22" s="511"/>
      <c r="X22" s="611"/>
      <c r="Y22" s="516"/>
      <c r="Z22" s="680"/>
      <c r="AA22" s="680"/>
      <c r="AB22" s="513"/>
      <c r="AD22" s="515"/>
      <c r="AE22" s="515"/>
      <c r="AG22" s="516"/>
      <c r="AH22" s="516"/>
    </row>
    <row r="23" spans="1:34" customFormat="1" ht="21.9" customHeight="1">
      <c r="A23" s="1000"/>
      <c r="B23" s="192" t="s">
        <v>209</v>
      </c>
      <c r="C23" s="262" t="s">
        <v>40</v>
      </c>
      <c r="D23" s="266"/>
      <c r="E23" s="267">
        <v>41.09</v>
      </c>
      <c r="F23" s="268">
        <v>40</v>
      </c>
      <c r="G23" s="125">
        <f t="shared" si="2"/>
        <v>7355</v>
      </c>
      <c r="H23" s="247">
        <f t="shared" si="3"/>
        <v>7889</v>
      </c>
      <c r="I23" s="126">
        <v>179</v>
      </c>
      <c r="J23" s="126">
        <v>192</v>
      </c>
      <c r="K23" s="672">
        <v>1</v>
      </c>
      <c r="L23" s="290">
        <f>IF(I23&gt;0,ROUND(((G23+U13+($U$47*R13))/2.5),0),"-")</f>
        <v>3561</v>
      </c>
      <c r="M23" s="291">
        <f>IF(I23&gt;0,ROUND(((H23+U34+($U$47*R34))/2.5),0),"-")</f>
        <v>3940</v>
      </c>
      <c r="N23" s="1009"/>
      <c r="O23" s="1002"/>
      <c r="P23" s="794">
        <f>'Эл-ты панельных ограждений - 1'!D23</f>
        <v>1.3</v>
      </c>
      <c r="Q23" s="795"/>
      <c r="R23" s="795">
        <f>'Эл-ты панельных ограждений - 1'!F23</f>
        <v>2</v>
      </c>
      <c r="S23" s="794">
        <f>'Эл-ты панельных ограждений - 1'!G23</f>
        <v>3.5230000000000001</v>
      </c>
      <c r="T23" s="1002"/>
      <c r="U23" s="793">
        <f>'Эл-ты панельных ограждений - 1'!I23</f>
        <v>907</v>
      </c>
      <c r="V23" s="516"/>
      <c r="W23" s="511"/>
      <c r="X23" s="611"/>
      <c r="Y23" s="516"/>
      <c r="Z23" s="680"/>
      <c r="AA23" s="680"/>
      <c r="AB23" s="513"/>
      <c r="AD23" s="515"/>
      <c r="AE23" s="515"/>
      <c r="AG23" s="516"/>
      <c r="AH23" s="516"/>
    </row>
    <row r="24" spans="1:34" customFormat="1" ht="21.9" customHeight="1">
      <c r="A24" s="1000"/>
      <c r="B24" s="192" t="s">
        <v>200</v>
      </c>
      <c r="C24" s="262" t="s">
        <v>40</v>
      </c>
      <c r="D24" s="266"/>
      <c r="E24" s="267">
        <v>46.47</v>
      </c>
      <c r="F24" s="268">
        <v>40</v>
      </c>
      <c r="G24" s="125">
        <f t="shared" si="2"/>
        <v>8318</v>
      </c>
      <c r="H24" s="247">
        <f t="shared" si="3"/>
        <v>8922</v>
      </c>
      <c r="I24" s="126">
        <v>179</v>
      </c>
      <c r="J24" s="126">
        <v>192</v>
      </c>
      <c r="K24" s="672">
        <v>1</v>
      </c>
      <c r="L24" s="290">
        <f>IF(I24&gt;0,ROUND(((G24+U15+($U$47*R15))/2.5),0),"-")</f>
        <v>4039</v>
      </c>
      <c r="M24" s="291">
        <f>IF(I24&gt;0,ROUND(((H24+U37+($U$47*R37))/2.5),0),"-")</f>
        <v>4478</v>
      </c>
      <c r="N24" s="1009"/>
      <c r="O24" s="1002"/>
      <c r="P24" s="794">
        <f>'Эл-ты панельных ограждений - 1'!D24</f>
        <v>1.5</v>
      </c>
      <c r="Q24" s="795"/>
      <c r="R24" s="795" t="str">
        <f>'Эл-ты панельных ограждений - 1'!F24</f>
        <v>-</v>
      </c>
      <c r="S24" s="794">
        <f>'Эл-ты панельных ограждений - 1'!G24</f>
        <v>4.0649999999999995</v>
      </c>
      <c r="T24" s="1002"/>
      <c r="U24" s="793">
        <f>'Эл-ты панельных ограждений - 1'!I24</f>
        <v>1024</v>
      </c>
      <c r="V24" s="516"/>
      <c r="W24" s="511"/>
      <c r="X24" s="611"/>
      <c r="Y24" s="516"/>
      <c r="Z24" s="680"/>
      <c r="AA24" s="680"/>
      <c r="AB24" s="513"/>
      <c r="AD24" s="515"/>
      <c r="AE24" s="515"/>
      <c r="AG24" s="516"/>
      <c r="AH24" s="516"/>
    </row>
    <row r="25" spans="1:34" customFormat="1" ht="21.9" customHeight="1">
      <c r="A25" s="1000"/>
      <c r="B25" s="192" t="s">
        <v>211</v>
      </c>
      <c r="C25" s="262" t="s">
        <v>40</v>
      </c>
      <c r="D25" s="266"/>
      <c r="E25" s="267">
        <v>48.86</v>
      </c>
      <c r="F25" s="268">
        <v>40</v>
      </c>
      <c r="G25" s="125">
        <f t="shared" si="2"/>
        <v>8746</v>
      </c>
      <c r="H25" s="247">
        <f t="shared" si="3"/>
        <v>9381</v>
      </c>
      <c r="I25" s="126">
        <v>179</v>
      </c>
      <c r="J25" s="126">
        <v>192</v>
      </c>
      <c r="K25" s="672">
        <v>1</v>
      </c>
      <c r="L25" s="290">
        <f>IF(I25&gt;0,ROUND(((G25+U15+($U$47*R15))/2.5),0),"-")</f>
        <v>4210</v>
      </c>
      <c r="M25" s="291">
        <f>IF(I25&gt;0,ROUND(((H25+U37+($U$47*R37))/2.5),0),"-")</f>
        <v>4662</v>
      </c>
      <c r="N25" s="1009"/>
      <c r="O25" s="1002"/>
      <c r="P25" s="794">
        <f>'Эл-ты панельных ограждений - 1'!D25</f>
        <v>1.5</v>
      </c>
      <c r="Q25" s="795" t="str">
        <f>'Эл-ты панельных ограждений - 1'!E25</f>
        <v>№ 2</v>
      </c>
      <c r="R25" s="795">
        <f>'Эл-ты панельных ограждений - 1'!F25</f>
        <v>2</v>
      </c>
      <c r="S25" s="794">
        <f>'Эл-ты панельных ограждений - 1'!G25</f>
        <v>4.0599999999999996</v>
      </c>
      <c r="T25" s="1002"/>
      <c r="U25" s="793">
        <f>'Эл-ты панельных ограждений - 1'!I25</f>
        <v>1046</v>
      </c>
      <c r="V25" s="516"/>
      <c r="W25" s="511"/>
      <c r="X25" s="611"/>
      <c r="Y25" s="516"/>
      <c r="Z25" s="680"/>
      <c r="AA25" s="680"/>
      <c r="AB25" s="513"/>
      <c r="AD25" s="515"/>
      <c r="AE25" s="515"/>
      <c r="AG25" s="516"/>
      <c r="AH25" s="516"/>
    </row>
    <row r="26" spans="1:34" customFormat="1" ht="21.9" customHeight="1">
      <c r="A26" s="1000"/>
      <c r="B26" s="192" t="s">
        <v>201</v>
      </c>
      <c r="C26" s="262" t="s">
        <v>40</v>
      </c>
      <c r="D26" s="266"/>
      <c r="E26" s="267">
        <v>50.43</v>
      </c>
      <c r="F26" s="268">
        <v>40</v>
      </c>
      <c r="G26" s="125">
        <f t="shared" si="2"/>
        <v>9027</v>
      </c>
      <c r="H26" s="247">
        <f t="shared" si="3"/>
        <v>9683</v>
      </c>
      <c r="I26" s="126">
        <v>179</v>
      </c>
      <c r="J26" s="126">
        <v>192</v>
      </c>
      <c r="K26" s="672">
        <v>1</v>
      </c>
      <c r="L26" s="290">
        <f>IF(I26&gt;0,ROUND(((G26+U16+($U$47*R16))/2.5),0),"-")</f>
        <v>4554</v>
      </c>
      <c r="M26" s="291">
        <f>IF(I26&gt;0,ROUND(((H26+U38+($U$47*R38))/2.5),0),"-")</f>
        <v>5087</v>
      </c>
      <c r="N26" s="1009"/>
      <c r="O26" s="1002"/>
      <c r="P26" s="794">
        <f>'Эл-ты панельных ограждений - 1'!D26</f>
        <v>1.7</v>
      </c>
      <c r="Q26" s="795"/>
      <c r="R26" s="795">
        <f>'Эл-ты панельных ограждений - 1'!F26</f>
        <v>2</v>
      </c>
      <c r="S26" s="794">
        <f>'Эл-ты панельных ограждений - 1'!G26</f>
        <v>4.5999999999999996</v>
      </c>
      <c r="T26" s="1002"/>
      <c r="U26" s="793">
        <f>'Эл-ты панельных ограждений - 1'!I26</f>
        <v>1185</v>
      </c>
      <c r="V26" s="3"/>
      <c r="W26" s="511"/>
      <c r="X26" s="611"/>
      <c r="Y26" s="516"/>
      <c r="Z26" s="680"/>
      <c r="AA26" s="680"/>
      <c r="AB26" s="513"/>
      <c r="AD26" s="515"/>
      <c r="AE26" s="515"/>
      <c r="AG26" s="516"/>
      <c r="AH26" s="516"/>
    </row>
    <row r="27" spans="1:34" customFormat="1" ht="21.9" customHeight="1">
      <c r="A27" s="1000"/>
      <c r="B27" s="192" t="s">
        <v>202</v>
      </c>
      <c r="C27" s="273" t="s">
        <v>40</v>
      </c>
      <c r="D27" s="263"/>
      <c r="E27" s="274">
        <v>57.89</v>
      </c>
      <c r="F27" s="275">
        <v>40</v>
      </c>
      <c r="G27" s="125">
        <f t="shared" si="2"/>
        <v>10777</v>
      </c>
      <c r="H27" s="247">
        <f t="shared" si="3"/>
        <v>11559</v>
      </c>
      <c r="I27" s="126">
        <v>179</v>
      </c>
      <c r="J27" s="126">
        <v>192</v>
      </c>
      <c r="K27" s="672">
        <v>1.04</v>
      </c>
      <c r="L27" s="290">
        <f>IF(I27&gt;0,ROUND(((G27+U16+($U$47*R16))/2.5),0),"-")</f>
        <v>5254</v>
      </c>
      <c r="M27" s="291">
        <f>IF(I27&gt;0,ROUND(((H27+U38+($U$47*R38))/2.5),0),"-")</f>
        <v>5837</v>
      </c>
      <c r="N27" s="1009"/>
      <c r="O27" s="1002"/>
      <c r="P27" s="794">
        <f>'Эл-ты панельных ограждений - 1'!D27</f>
        <v>1.9</v>
      </c>
      <c r="Q27" s="795"/>
      <c r="R27" s="795">
        <f>'Эл-ты панельных ограждений - 1'!F27</f>
        <v>2</v>
      </c>
      <c r="S27" s="794">
        <f>'Эл-ты панельных ограждений - 1'!G27</f>
        <v>5.149</v>
      </c>
      <c r="T27" s="1002"/>
      <c r="U27" s="793">
        <f>'Эл-ты панельных ограждений - 1'!I27</f>
        <v>1326</v>
      </c>
      <c r="V27" s="3"/>
      <c r="W27" s="511"/>
      <c r="X27" s="611"/>
      <c r="Y27" s="516"/>
      <c r="Z27" s="680"/>
      <c r="AA27" s="680"/>
      <c r="AB27" s="513"/>
      <c r="AD27" s="515"/>
      <c r="AE27" s="515"/>
      <c r="AG27" s="516"/>
      <c r="AH27" s="516"/>
    </row>
    <row r="28" spans="1:34" customFormat="1" ht="21.9" customHeight="1">
      <c r="A28" s="1000"/>
      <c r="B28" s="192" t="s">
        <v>203</v>
      </c>
      <c r="C28" s="262" t="s">
        <v>40</v>
      </c>
      <c r="D28" s="266"/>
      <c r="E28" s="267">
        <v>57.86</v>
      </c>
      <c r="F28" s="268">
        <v>40</v>
      </c>
      <c r="G28" s="125">
        <f t="shared" si="2"/>
        <v>10771</v>
      </c>
      <c r="H28" s="247">
        <f t="shared" si="3"/>
        <v>11553</v>
      </c>
      <c r="I28" s="126">
        <v>179</v>
      </c>
      <c r="J28" s="126">
        <v>192</v>
      </c>
      <c r="K28" s="672">
        <v>1.04</v>
      </c>
      <c r="L28" s="290">
        <f>IF(I28&gt;0,ROUND(((G28+U16+($U$47*R16))/2.5),0),"-")</f>
        <v>5252</v>
      </c>
      <c r="M28" s="291">
        <f>IF(I28&gt;0,ROUND(((H28+U38+($U$47*R38))/2.5),0),"-")</f>
        <v>5835</v>
      </c>
      <c r="N28" s="1009"/>
      <c r="O28" s="1002"/>
      <c r="P28" s="794">
        <f>'Эл-ты панельных ограждений - 1'!D28</f>
        <v>2</v>
      </c>
      <c r="Q28" s="795"/>
      <c r="R28" s="795" t="str">
        <f>'Эл-ты панельных ограждений - 1'!F28</f>
        <v>-</v>
      </c>
      <c r="S28" s="794">
        <f>'Эл-ты панельных ограждений - 1'!G28</f>
        <v>5.42</v>
      </c>
      <c r="T28" s="1002"/>
      <c r="U28" s="793">
        <f>'Эл-ты панельных ограждений - 1'!I28</f>
        <v>1230</v>
      </c>
      <c r="V28" s="3"/>
      <c r="W28" s="511"/>
      <c r="X28" s="611"/>
      <c r="Y28" s="516"/>
      <c r="Z28" s="680"/>
      <c r="AA28" s="680"/>
      <c r="AB28" s="513"/>
      <c r="AD28" s="515"/>
      <c r="AE28" s="515"/>
      <c r="AG28" s="516"/>
      <c r="AH28" s="516"/>
    </row>
    <row r="29" spans="1:34" customFormat="1" ht="21.9" customHeight="1">
      <c r="A29" s="1000"/>
      <c r="B29" s="192" t="s">
        <v>220</v>
      </c>
      <c r="C29" s="262" t="s">
        <v>40</v>
      </c>
      <c r="D29" s="266"/>
      <c r="E29" s="267">
        <v>65.53</v>
      </c>
      <c r="F29" s="268">
        <v>40</v>
      </c>
      <c r="G29" s="125">
        <f t="shared" si="2"/>
        <v>12199</v>
      </c>
      <c r="H29" s="247">
        <f t="shared" si="3"/>
        <v>13085</v>
      </c>
      <c r="I29" s="126">
        <v>179</v>
      </c>
      <c r="J29" s="126">
        <v>192</v>
      </c>
      <c r="K29" s="672">
        <v>1.04</v>
      </c>
      <c r="L29" s="290">
        <f>IF(I29&gt;0,ROUND(((G29+U16+($U$47*R16))/2.5),0),"-")</f>
        <v>5823</v>
      </c>
      <c r="M29" s="291">
        <f>IF(I29&gt;0,ROUND(((H29+U38+($U$47*R38))/2.5),0),"-")</f>
        <v>6448</v>
      </c>
      <c r="N29" s="1009"/>
      <c r="O29" s="1002"/>
      <c r="P29" s="794">
        <f>'Эл-ты панельных ограждений - 1'!D29</f>
        <v>2</v>
      </c>
      <c r="Q29" s="795"/>
      <c r="R29" s="795">
        <f>'Эл-ты панельных ограждений - 1'!F29</f>
        <v>3</v>
      </c>
      <c r="S29" s="794">
        <f>'Эл-ты панельных ограждений - 1'!G29</f>
        <v>5.42</v>
      </c>
      <c r="T29" s="1002"/>
      <c r="U29" s="793">
        <f>'Эл-ты панельных ограждений - 1'!I29</f>
        <v>1257</v>
      </c>
      <c r="V29" s="3"/>
      <c r="W29" s="511"/>
      <c r="X29" s="611"/>
      <c r="Y29" s="516"/>
      <c r="Z29" s="680"/>
      <c r="AA29" s="680"/>
      <c r="AB29" s="513"/>
      <c r="AD29" s="515"/>
      <c r="AE29" s="515"/>
      <c r="AG29" s="516"/>
      <c r="AH29" s="516"/>
    </row>
    <row r="30" spans="1:34" customFormat="1" ht="21.9" customHeight="1">
      <c r="A30" s="1004"/>
      <c r="B30" s="191" t="s">
        <v>221</v>
      </c>
      <c r="C30" s="276" t="s">
        <v>40</v>
      </c>
      <c r="D30" s="277"/>
      <c r="E30" s="278">
        <v>69.349999999999994</v>
      </c>
      <c r="F30" s="279">
        <v>40</v>
      </c>
      <c r="G30" s="245">
        <f t="shared" si="2"/>
        <v>12910</v>
      </c>
      <c r="H30" s="258">
        <f t="shared" si="3"/>
        <v>13848</v>
      </c>
      <c r="I30" s="246">
        <v>179</v>
      </c>
      <c r="J30" s="246">
        <v>192</v>
      </c>
      <c r="K30" s="673">
        <v>1.04</v>
      </c>
      <c r="L30" s="292">
        <f>IF(I30&gt;0,ROUND(((G30+U20+($U$47*R20))/2.5),0),"-")</f>
        <v>6788</v>
      </c>
      <c r="M30" s="293">
        <f>IF(I30&gt;0,ROUND(((H30+U46+($U$47*R46))/2.5),0),"-")</f>
        <v>7639</v>
      </c>
      <c r="N30" s="1009"/>
      <c r="O30" s="1002"/>
      <c r="P30" s="794">
        <f>'Эл-ты панельных ограждений - 1'!D30</f>
        <v>2.2000000000000002</v>
      </c>
      <c r="Q30" s="795"/>
      <c r="R30" s="795">
        <f>'Эл-ты панельных ограждений - 1'!F30</f>
        <v>3</v>
      </c>
      <c r="S30" s="794">
        <f>'Эл-ты панельных ограждений - 1'!G30</f>
        <v>5.98</v>
      </c>
      <c r="T30" s="1002"/>
      <c r="U30" s="793">
        <f>'Эл-ты панельных ограждений - 1'!I30</f>
        <v>1387</v>
      </c>
      <c r="V30" s="3"/>
      <c r="W30" s="511"/>
      <c r="X30" s="611"/>
      <c r="Y30" s="516"/>
      <c r="Z30" s="680"/>
      <c r="AA30" s="680"/>
      <c r="AB30" s="513"/>
      <c r="AD30" s="515"/>
      <c r="AE30" s="515"/>
      <c r="AG30" s="516"/>
      <c r="AH30" s="516"/>
    </row>
    <row r="31" spans="1:34" customFormat="1" ht="45" customHeight="1">
      <c r="A31" s="1737" t="s">
        <v>464</v>
      </c>
      <c r="B31" s="1737"/>
      <c r="C31" s="1737"/>
      <c r="D31" s="1737"/>
      <c r="E31" s="1737"/>
      <c r="F31" s="1737"/>
      <c r="G31" s="1737"/>
      <c r="H31" s="1737"/>
      <c r="I31" s="1737"/>
      <c r="J31" s="1737"/>
      <c r="K31" s="1737"/>
      <c r="L31" s="1737"/>
      <c r="M31" s="1737"/>
      <c r="N31" s="1009"/>
      <c r="O31" s="1002"/>
      <c r="P31" s="794">
        <f>'Эл-ты панельных ограждений - 1'!D31</f>
        <v>2.4</v>
      </c>
      <c r="Q31" s="795"/>
      <c r="R31" s="795">
        <f>'Эл-ты панельных ограждений - 1'!F31</f>
        <v>3</v>
      </c>
      <c r="S31" s="794">
        <f>'Эл-ты панельных ограждений - 1'!G31</f>
        <v>6.5039999999999996</v>
      </c>
      <c r="T31" s="1002"/>
      <c r="U31" s="793">
        <f>'Эл-ты панельных ограждений - 1'!I31</f>
        <v>1509</v>
      </c>
      <c r="V31" s="3"/>
      <c r="W31" s="493"/>
      <c r="X31" s="493"/>
      <c r="AD31" s="3"/>
      <c r="AE31" s="3"/>
    </row>
    <row r="32" spans="1:34" customFormat="1" ht="21">
      <c r="A32" s="250" t="s">
        <v>213</v>
      </c>
      <c r="B32" s="9"/>
      <c r="C32" s="9"/>
      <c r="D32" s="9"/>
      <c r="E32" s="9"/>
      <c r="F32" s="1"/>
      <c r="G32" s="251"/>
      <c r="H32" s="251"/>
      <c r="I32" s="251"/>
      <c r="J32" s="251"/>
      <c r="K32" s="251"/>
      <c r="L32" s="251"/>
      <c r="M32" s="251"/>
      <c r="N32" s="1009"/>
      <c r="O32" s="1002"/>
      <c r="P32" s="794">
        <f>'Эл-ты панельных ограждений - 1'!D32</f>
        <v>2.5</v>
      </c>
      <c r="Q32" s="795" t="str">
        <f>'Эл-ты панельных ограждений - 1'!E32</f>
        <v>№ 2,4</v>
      </c>
      <c r="R32" s="795" t="str">
        <f>'Эл-ты панельных ограждений - 1'!F32</f>
        <v>-</v>
      </c>
      <c r="S32" s="794">
        <f>'Эл-ты панельных ограждений - 1'!G32</f>
        <v>6.7750000000000004</v>
      </c>
      <c r="T32" s="1002"/>
      <c r="U32" s="793">
        <f>'Эл-ты панельных ограждений - 1'!I32</f>
        <v>1538</v>
      </c>
      <c r="V32" s="3"/>
      <c r="AD32" s="3"/>
      <c r="AE32" s="3"/>
    </row>
    <row r="33" spans="1:31" customFormat="1" ht="21.9" customHeight="1">
      <c r="A33" s="249" t="s">
        <v>468</v>
      </c>
      <c r="B33" s="46"/>
      <c r="C33" s="46"/>
      <c r="D33" s="46"/>
      <c r="E33" s="46"/>
      <c r="F33" s="251"/>
      <c r="G33" s="992" t="s">
        <v>528</v>
      </c>
      <c r="H33" s="992"/>
      <c r="I33" s="992"/>
      <c r="J33" s="992"/>
      <c r="K33" s="992"/>
      <c r="L33" s="992"/>
      <c r="M33" s="992"/>
      <c r="N33" s="1009"/>
      <c r="O33" s="1002"/>
      <c r="P33" s="794">
        <f>'Эл-ты панельных ограждений - 1'!D33</f>
        <v>2.5</v>
      </c>
      <c r="Q33" s="795"/>
      <c r="R33" s="795">
        <f>'Эл-ты панельных ограждений - 1'!F33</f>
        <v>4</v>
      </c>
      <c r="S33" s="794">
        <f>'Эл-ты панельных ограждений - 1'!G33</f>
        <v>6.79</v>
      </c>
      <c r="T33" s="1002"/>
      <c r="U33" s="793">
        <f>'Эл-ты панельных ограждений - 1'!I33</f>
        <v>1575</v>
      </c>
      <c r="V33" s="3"/>
      <c r="AD33" s="3"/>
      <c r="AE33" s="3"/>
    </row>
    <row r="34" spans="1:31" customFormat="1" ht="21.9" customHeight="1">
      <c r="A34" s="237" t="s">
        <v>469</v>
      </c>
      <c r="B34" s="46"/>
      <c r="C34" s="46"/>
      <c r="D34" s="46"/>
      <c r="E34" s="46"/>
      <c r="F34" s="251"/>
      <c r="G34" s="992"/>
      <c r="H34" s="992"/>
      <c r="I34" s="992"/>
      <c r="J34" s="992"/>
      <c r="K34" s="992"/>
      <c r="L34" s="992"/>
      <c r="M34" s="992"/>
      <c r="N34" s="1009"/>
      <c r="O34" s="1002"/>
      <c r="P34" s="794">
        <f>'Эл-ты панельных ограждений - 1'!D34</f>
        <v>2.5</v>
      </c>
      <c r="Q34" s="795" t="str">
        <f>'Эл-ты панельных ограждений - 1'!E34</f>
        <v>№ 2,4</v>
      </c>
      <c r="R34" s="795">
        <f>'Эл-ты панельных ограждений - 1'!F34</f>
        <v>5</v>
      </c>
      <c r="S34" s="794">
        <f>'Эл-ты панельных ограждений - 1'!G34</f>
        <v>6.77</v>
      </c>
      <c r="T34" s="1002"/>
      <c r="U34" s="793">
        <f>'Эл-ты панельных ограждений - 1'!I34</f>
        <v>1571</v>
      </c>
      <c r="V34" s="3"/>
      <c r="AD34" s="3"/>
      <c r="AE34" s="3"/>
    </row>
    <row r="35" spans="1:31" customFormat="1" ht="21.9" customHeight="1">
      <c r="A35" s="237" t="s">
        <v>470</v>
      </c>
      <c r="B35" s="46"/>
      <c r="C35" s="46"/>
      <c r="D35" s="46"/>
      <c r="E35" s="46"/>
      <c r="F35" s="1"/>
      <c r="G35" s="992"/>
      <c r="H35" s="992"/>
      <c r="I35" s="992"/>
      <c r="J35" s="992"/>
      <c r="K35" s="992"/>
      <c r="L35" s="992"/>
      <c r="M35" s="992"/>
      <c r="N35" s="1009"/>
      <c r="O35" s="1002"/>
      <c r="P35" s="794">
        <f>'Эл-ты панельных ограждений - 1'!D35</f>
        <v>3</v>
      </c>
      <c r="Q35" s="795" t="str">
        <f>'Эл-ты панельных ограждений - 1'!E35</f>
        <v>№ 2,4,5,6,7</v>
      </c>
      <c r="R35" s="795" t="str">
        <f>'Эл-ты панельных ограждений - 1'!F35</f>
        <v>-</v>
      </c>
      <c r="S35" s="794">
        <f>'Эл-ты панельных ограждений - 1'!G35</f>
        <v>8.129999999999999</v>
      </c>
      <c r="T35" s="1002"/>
      <c r="U35" s="793">
        <f>'Эл-ты панельных ограждений - 1'!I35</f>
        <v>1846</v>
      </c>
      <c r="V35" s="3"/>
      <c r="AD35" s="3"/>
      <c r="AE35" s="3"/>
    </row>
    <row r="36" spans="1:31" customFormat="1" ht="21.9" customHeight="1">
      <c r="A36" s="252" t="s">
        <v>471</v>
      </c>
      <c r="B36" s="46"/>
      <c r="C36" s="46"/>
      <c r="D36" s="46"/>
      <c r="E36" s="46"/>
      <c r="F36" s="251"/>
      <c r="G36" s="988" t="s">
        <v>613</v>
      </c>
      <c r="H36" s="988"/>
      <c r="I36" s="988"/>
      <c r="J36" s="988"/>
      <c r="K36" s="988"/>
      <c r="L36" s="988"/>
      <c r="M36" s="988"/>
      <c r="N36" s="1009"/>
      <c r="O36" s="1002"/>
      <c r="P36" s="794">
        <f>'Эл-ты панельных ограждений - 1'!D36</f>
        <v>3</v>
      </c>
      <c r="Q36" s="795"/>
      <c r="R36" s="795">
        <f>'Эл-ты панельных ограждений - 1'!F36</f>
        <v>4</v>
      </c>
      <c r="S36" s="794">
        <f>'Эл-ты панельных ограждений - 1'!G36</f>
        <v>8.1199999999999992</v>
      </c>
      <c r="T36" s="1002"/>
      <c r="U36" s="793">
        <f>'Эл-ты панельных ограждений - 1'!I36</f>
        <v>1884</v>
      </c>
      <c r="V36" s="3"/>
      <c r="AD36" s="3"/>
      <c r="AE36" s="3"/>
    </row>
    <row r="37" spans="1:31" customFormat="1" ht="107.25" customHeight="1">
      <c r="A37" s="988" t="s">
        <v>536</v>
      </c>
      <c r="B37" s="988"/>
      <c r="C37" s="988"/>
      <c r="D37" s="988"/>
      <c r="E37" s="988"/>
      <c r="F37" s="988"/>
      <c r="G37" s="988"/>
      <c r="H37" s="988"/>
      <c r="I37" s="988"/>
      <c r="J37" s="988"/>
      <c r="K37" s="988"/>
      <c r="L37" s="988"/>
      <c r="M37" s="988"/>
      <c r="N37" s="1009"/>
      <c r="O37" s="1002"/>
      <c r="P37" s="794">
        <f>'Эл-ты панельных ограждений - 1'!D37</f>
        <v>3</v>
      </c>
      <c r="Q37" s="795" t="str">
        <f>'Эл-ты панельных ограждений - 1'!E37</f>
        <v>№ 2,3</v>
      </c>
      <c r="R37" s="795">
        <f>'Эл-ты панельных ограждений - 1'!F37</f>
        <v>5</v>
      </c>
      <c r="S37" s="794">
        <f>'Эл-ты панельных ограждений - 1'!G37</f>
        <v>8.1199999999999992</v>
      </c>
      <c r="T37" s="1002"/>
      <c r="U37" s="793">
        <f>'Эл-ты панельных ограждений - 1'!I37</f>
        <v>1884</v>
      </c>
      <c r="V37" s="3"/>
      <c r="AD37" s="3"/>
      <c r="AE37" s="3"/>
    </row>
    <row r="38" spans="1:31" customFormat="1" ht="21.9" customHeight="1">
      <c r="A38" s="306" t="s">
        <v>109</v>
      </c>
      <c r="B38" s="251"/>
      <c r="C38" s="251"/>
      <c r="D38" s="251"/>
      <c r="E38" s="251"/>
      <c r="F38" s="1"/>
      <c r="G38" s="251"/>
      <c r="H38" s="251"/>
      <c r="I38" s="251"/>
      <c r="J38" s="251"/>
      <c r="K38" s="251"/>
      <c r="L38" s="251"/>
      <c r="M38" s="251"/>
      <c r="N38" s="1009"/>
      <c r="O38" s="1003"/>
      <c r="P38" s="794">
        <f>'Эл-ты панельных ограждений - 1'!D38</f>
        <v>4</v>
      </c>
      <c r="Q38" s="795"/>
      <c r="R38" s="795">
        <f>'Эл-ты панельных ограждений - 1'!F38</f>
        <v>6</v>
      </c>
      <c r="S38" s="794">
        <f>'Эл-ты панельных ограждений - 1'!G38</f>
        <v>11.06</v>
      </c>
      <c r="T38" s="1003"/>
      <c r="U38" s="793">
        <f>'Эл-ты панельных ограждений - 1'!I38</f>
        <v>2566</v>
      </c>
      <c r="V38" s="3"/>
      <c r="AD38" s="3"/>
      <c r="AE38" s="3"/>
    </row>
    <row r="39" spans="1:31" customFormat="1" ht="21">
      <c r="A39" s="130" t="s">
        <v>134</v>
      </c>
      <c r="B39" s="307"/>
      <c r="C39" s="307"/>
      <c r="D39" s="307"/>
      <c r="E39" s="307"/>
      <c r="F39" s="308"/>
      <c r="G39" s="308"/>
      <c r="H39" s="308"/>
      <c r="I39" s="308"/>
      <c r="J39" s="251"/>
      <c r="K39" s="251"/>
      <c r="L39" s="251"/>
      <c r="M39" s="251"/>
      <c r="N39" s="1009"/>
      <c r="O39" s="1001" t="str">
        <f>'Эл-ты панельных ограждений - 1'!C39</f>
        <v>80*80*2,0</v>
      </c>
      <c r="P39" s="794">
        <f>'Эл-ты панельных ограждений - 1'!D39</f>
        <v>4</v>
      </c>
      <c r="Q39" s="795"/>
      <c r="R39" s="795">
        <f>'Эл-ты панельных ограждений - 1'!F39</f>
        <v>6</v>
      </c>
      <c r="S39" s="794">
        <f>'Эл-ты панельных ограждений - 1'!G39</f>
        <v>19.2</v>
      </c>
      <c r="T39" s="1001">
        <f>'Эл-ты панельных ограждений - 1'!H39</f>
        <v>54</v>
      </c>
      <c r="U39" s="793">
        <f>'Эл-ты панельных ограждений - 1'!I39</f>
        <v>4454</v>
      </c>
      <c r="V39" s="3"/>
      <c r="AD39" s="3"/>
      <c r="AE39" s="3"/>
    </row>
    <row r="40" spans="1:31" customFormat="1" ht="21.9" customHeight="1">
      <c r="A40" s="130" t="s">
        <v>81</v>
      </c>
      <c r="B40" s="118"/>
      <c r="C40" s="118"/>
      <c r="D40" s="118"/>
      <c r="E40" s="118"/>
      <c r="F40" s="118"/>
      <c r="G40" s="118"/>
      <c r="H40" s="118"/>
      <c r="I40" s="118"/>
      <c r="J40" s="23"/>
      <c r="K40" s="23"/>
      <c r="L40" s="23"/>
      <c r="M40" s="1"/>
      <c r="N40" s="1009"/>
      <c r="O40" s="1003"/>
      <c r="P40" s="794">
        <f>'Эл-ты панельных ограждений - 1'!D40</f>
        <v>5</v>
      </c>
      <c r="Q40" s="795"/>
      <c r="R40" s="795">
        <f>'Эл-ты панельных ограждений - 1'!F40</f>
        <v>8</v>
      </c>
      <c r="S40" s="794">
        <f>'Эл-ты панельных ограждений - 1'!G40</f>
        <v>24</v>
      </c>
      <c r="T40" s="1003"/>
      <c r="U40" s="793">
        <f>'Эл-ты панельных ограждений - 1'!I40</f>
        <v>5568</v>
      </c>
      <c r="V40" s="3"/>
      <c r="AD40" s="3"/>
      <c r="AE40" s="3"/>
    </row>
    <row r="41" spans="1:31" customFormat="1" ht="21.9" customHeight="1">
      <c r="A41" s="130" t="s">
        <v>4</v>
      </c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1"/>
      <c r="N41" s="1009"/>
      <c r="O41" s="1001" t="str">
        <f>'Эл-ты панельных ограждений - 1'!C41</f>
        <v>90*55*1,6</v>
      </c>
      <c r="P41" s="794">
        <f>'Эл-ты панельных ограждений - 1'!D41</f>
        <v>3</v>
      </c>
      <c r="Q41" s="795"/>
      <c r="R41" s="795" t="str">
        <f>'Эл-ты панельных ограждений - 1'!F41</f>
        <v>-</v>
      </c>
      <c r="S41" s="794">
        <f>'Эл-ты панельных ограждений - 1'!G41</f>
        <v>11.64</v>
      </c>
      <c r="T41" s="1001">
        <f>'Эл-ты панельных ограждений - 1'!H41</f>
        <v>64</v>
      </c>
      <c r="U41" s="793">
        <f>'Эл-ты панельных ограждений - 1'!I41</f>
        <v>2642</v>
      </c>
      <c r="V41" s="3"/>
      <c r="AD41" s="3"/>
      <c r="AE41" s="3"/>
    </row>
    <row r="42" spans="1:31" customFormat="1" ht="21.9" customHeight="1">
      <c r="A42" s="131" t="s">
        <v>5</v>
      </c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1"/>
      <c r="N42" s="1009"/>
      <c r="O42" s="1002"/>
      <c r="P42" s="794">
        <f>'Эл-ты панельных ограждений - 1'!D42</f>
        <v>4</v>
      </c>
      <c r="Q42" s="795"/>
      <c r="R42" s="795" t="str">
        <f>'Эл-ты панельных ограждений - 1'!F42</f>
        <v>-</v>
      </c>
      <c r="S42" s="794">
        <f>'Эл-ты панельных ограждений - 1'!G42</f>
        <v>15.52</v>
      </c>
      <c r="T42" s="1002"/>
      <c r="U42" s="793">
        <f>'Эл-ты панельных ограждений - 1'!I42</f>
        <v>3523</v>
      </c>
      <c r="V42" s="3"/>
      <c r="AD42" s="3"/>
      <c r="AE42" s="3"/>
    </row>
    <row r="43" spans="1:31" customFormat="1" ht="21.9" customHeight="1">
      <c r="A43" s="130" t="s">
        <v>559</v>
      </c>
      <c r="B43" s="131"/>
      <c r="C43" s="131"/>
      <c r="D43" s="131"/>
      <c r="E43" s="131"/>
      <c r="F43" s="131"/>
      <c r="G43" s="131"/>
      <c r="H43" s="131"/>
      <c r="I43" s="131"/>
      <c r="J43" s="131"/>
      <c r="K43" s="131"/>
      <c r="L43" s="131"/>
      <c r="M43" s="1"/>
      <c r="N43" s="1009"/>
      <c r="O43" s="1002"/>
      <c r="P43" s="794">
        <f>'Эл-ты панельных ограждений - 1'!D43</f>
        <v>4</v>
      </c>
      <c r="Q43" s="795"/>
      <c r="R43" s="795">
        <v>6</v>
      </c>
      <c r="S43" s="794">
        <f>'Эл-ты панельных ограждений - 1'!G43</f>
        <v>15.53</v>
      </c>
      <c r="T43" s="1002"/>
      <c r="U43" s="793">
        <f>'Эл-ты панельных ограждений - 1'!I43</f>
        <v>3603</v>
      </c>
      <c r="V43" s="3"/>
      <c r="AD43" s="3"/>
      <c r="AE43" s="3"/>
    </row>
    <row r="44" spans="1:31" customFormat="1" ht="21.9" customHeight="1">
      <c r="A44" s="130" t="s">
        <v>1</v>
      </c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9"/>
      <c r="M44" s="1"/>
      <c r="N44" s="1009"/>
      <c r="O44" s="1002"/>
      <c r="P44" s="794">
        <f>'Эл-ты панельных ограждений - 1'!D44</f>
        <v>4</v>
      </c>
      <c r="Q44" s="795" t="str">
        <f>'Эл-ты панельных ограждений - 1'!E44</f>
        <v>№ 2</v>
      </c>
      <c r="R44" s="795">
        <v>6</v>
      </c>
      <c r="S44" s="794">
        <f>'Эл-ты панельных ограждений - 1'!G44</f>
        <v>15.53</v>
      </c>
      <c r="T44" s="1002"/>
      <c r="U44" s="793">
        <f>'Эл-ты панельных ограждений - 1'!I44</f>
        <v>3681</v>
      </c>
      <c r="V44" s="3"/>
      <c r="AD44" s="3"/>
      <c r="AE44" s="3"/>
    </row>
    <row r="45" spans="1:31" customFormat="1" ht="21.9" customHeight="1">
      <c r="A45" s="135" t="s">
        <v>6</v>
      </c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9"/>
      <c r="M45" s="1"/>
      <c r="N45" s="1009"/>
      <c r="O45" s="1002"/>
      <c r="P45" s="794">
        <f>'Эл-ты панельных ограждений - 1'!D45</f>
        <v>5</v>
      </c>
      <c r="Q45" s="795"/>
      <c r="R45" s="795">
        <v>8</v>
      </c>
      <c r="S45" s="794">
        <f>'Эл-ты панельных ограждений - 1'!G45</f>
        <v>19.52</v>
      </c>
      <c r="T45" s="1002"/>
      <c r="U45" s="793">
        <f>'Эл-ты панельных ограждений - 1'!I45</f>
        <v>4529</v>
      </c>
      <c r="V45" s="3"/>
      <c r="AD45" s="3"/>
      <c r="AE45" s="3"/>
    </row>
    <row r="46" spans="1:31" customFormat="1" ht="21.9" customHeight="1">
      <c r="A46" s="134" t="s">
        <v>623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010"/>
      <c r="O46" s="1003"/>
      <c r="P46" s="794">
        <f>'Эл-ты панельных ограждений - 1'!D46</f>
        <v>5</v>
      </c>
      <c r="Q46" s="795" t="str">
        <f>'Эл-ты панельных ограждений - 1'!E46</f>
        <v>№ 2</v>
      </c>
      <c r="R46" s="795">
        <v>8</v>
      </c>
      <c r="S46" s="794">
        <f>'Эл-ты панельных ограждений - 1'!G46</f>
        <v>19.52</v>
      </c>
      <c r="T46" s="1003"/>
      <c r="U46" s="793">
        <f>'Эл-ты панельных ограждений - 1'!I46</f>
        <v>4626</v>
      </c>
      <c r="V46" s="3"/>
      <c r="AD46" s="3"/>
      <c r="AE46" s="3"/>
    </row>
    <row r="47" spans="1:31" customFormat="1" ht="21.9" customHeight="1">
      <c r="A47" s="1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1"/>
      <c r="N47" s="1011" t="str">
        <f>'Эл-ты панельных ограждений - 1'!B47</f>
        <v>Крепление скоба - болт
(болт М6*25/85/100/110 + гайка антивандальная М6)</v>
      </c>
      <c r="O47" s="1005">
        <f>'Эл-ты панельных ограждений - 1'!C47</f>
        <v>0</v>
      </c>
      <c r="P47" s="1005" t="str">
        <f>'Эл-ты панельных ограждений - 1'!D47</f>
        <v>-</v>
      </c>
      <c r="Q47" s="1005" t="str">
        <f>'Эл-ты панельных ограждений - 1'!E47</f>
        <v>М6*25 - № 2
М6*85 - № 1,2,3,4
М6*110 - № 1,2,3,8</v>
      </c>
      <c r="R47" s="1005" t="str">
        <f>'Эл-ты панельных ограждений - 1'!F47</f>
        <v>оцинкованное  / с полимерным покрытием</v>
      </c>
      <c r="S47" s="1006">
        <f>'Эл-ты панельных ограждений - 1'!G47</f>
        <v>0.05</v>
      </c>
      <c r="T47" s="1005">
        <f>'Эл-ты панельных ограждений - 1'!H47</f>
        <v>100</v>
      </c>
      <c r="U47" s="1007">
        <f>'Эл-ты панельных ограждений - 1'!I47</f>
        <v>78</v>
      </c>
      <c r="V47" s="3"/>
      <c r="AD47" s="3"/>
      <c r="AE47" s="3"/>
    </row>
    <row r="48" spans="1:31" customFormat="1" ht="40.5" customHeight="1">
      <c r="A48" s="134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1"/>
      <c r="N48" s="1011"/>
      <c r="O48" s="1005"/>
      <c r="P48" s="1005"/>
      <c r="Q48" s="1005"/>
      <c r="R48" s="1005"/>
      <c r="S48" s="1006"/>
      <c r="T48" s="1005"/>
      <c r="U48" s="1007"/>
      <c r="V48" s="3"/>
      <c r="AD48" s="3"/>
      <c r="AE48" s="3"/>
    </row>
    <row r="49" spans="1:31" customFormat="1" ht="21.9" customHeight="1">
      <c r="A49" s="250"/>
      <c r="B49" s="9"/>
      <c r="C49" s="9"/>
      <c r="D49" s="9"/>
      <c r="E49" s="9"/>
      <c r="F49" s="1"/>
      <c r="G49" s="251"/>
      <c r="H49" s="251"/>
      <c r="I49" s="251"/>
      <c r="J49" s="251"/>
      <c r="K49" s="251"/>
      <c r="L49" s="251"/>
      <c r="M49" s="251"/>
      <c r="N49" s="1011"/>
      <c r="O49" s="1005"/>
      <c r="P49" s="1005"/>
      <c r="Q49" s="1005"/>
      <c r="R49" s="1005"/>
      <c r="S49" s="1006"/>
      <c r="T49" s="1005"/>
      <c r="U49" s="1007"/>
      <c r="V49" s="3"/>
      <c r="AD49" s="3"/>
      <c r="AE49" s="3"/>
    </row>
    <row r="50" spans="1:31" customFormat="1" ht="46.5" customHeight="1">
      <c r="A50" s="102" t="s">
        <v>14</v>
      </c>
      <c r="B50" s="853">
        <v>0</v>
      </c>
      <c r="C50" s="855"/>
      <c r="D50" s="855"/>
      <c r="E50" s="854"/>
      <c r="F50" s="9"/>
      <c r="G50" s="9"/>
      <c r="H50" s="9"/>
      <c r="I50" s="9"/>
      <c r="J50" s="9"/>
      <c r="K50" s="9"/>
      <c r="L50" s="9"/>
      <c r="M50" s="1"/>
      <c r="N50" s="1"/>
      <c r="O50" s="253"/>
      <c r="P50" s="253"/>
      <c r="Q50" s="253"/>
      <c r="R50" s="254"/>
      <c r="S50" s="255"/>
      <c r="T50" s="256"/>
      <c r="U50" s="257"/>
      <c r="V50" s="3"/>
      <c r="AD50" s="3"/>
      <c r="AE50" s="3"/>
    </row>
    <row r="51" spans="1:31" customFormat="1" ht="40.5" customHeight="1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"/>
      <c r="N51" s="251"/>
      <c r="V51" s="3"/>
      <c r="AD51" s="3"/>
      <c r="AE51" s="3"/>
    </row>
    <row r="52" spans="1:31" customFormat="1" ht="21.9" customHeight="1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"/>
      <c r="N52" s="1"/>
      <c r="V52" s="3"/>
      <c r="AD52" s="3"/>
      <c r="AE52" s="3"/>
    </row>
    <row r="53" spans="1:31" customFormat="1" ht="21.9" customHeight="1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"/>
      <c r="N53" s="1"/>
      <c r="V53" s="3"/>
      <c r="AD53" s="3"/>
      <c r="AE53" s="3"/>
    </row>
    <row r="54" spans="1:31" customFormat="1" ht="40.5" customHeight="1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"/>
      <c r="N54" s="1"/>
      <c r="V54" s="3"/>
      <c r="AD54" s="3"/>
      <c r="AE54" s="3"/>
    </row>
    <row r="55" spans="1:31" customFormat="1" ht="21.9" customHeight="1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1"/>
      <c r="N55" s="1"/>
      <c r="V55" s="3"/>
      <c r="AD55" s="3"/>
      <c r="AE55" s="3"/>
    </row>
    <row r="56" spans="1:31" customFormat="1" ht="21.9" customHeight="1">
      <c r="A56" s="5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1"/>
      <c r="N56" s="1"/>
      <c r="V56" s="3"/>
      <c r="AD56" s="3"/>
      <c r="AE56" s="3"/>
    </row>
    <row r="57" spans="1:31" customFormat="1" ht="40.5" customHeight="1">
      <c r="A57" s="5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1"/>
      <c r="N57" s="1"/>
      <c r="V57" s="3"/>
      <c r="AD57" s="3"/>
      <c r="AE57" s="3"/>
    </row>
    <row r="58" spans="1:31" customFormat="1" ht="21.9" customHeight="1">
      <c r="A58" s="7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1"/>
      <c r="N58" s="1"/>
      <c r="V58" s="3"/>
      <c r="AD58" s="3"/>
      <c r="AE58" s="3"/>
    </row>
    <row r="59" spans="1:31" customFormat="1" ht="21.9" customHeight="1">
      <c r="A59" s="7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1"/>
      <c r="N59" s="1"/>
      <c r="V59" s="3"/>
      <c r="AD59" s="3"/>
      <c r="AE59" s="3"/>
    </row>
    <row r="60" spans="1:31" customFormat="1" ht="21.9" customHeight="1">
      <c r="A60" s="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76"/>
      <c r="V60" s="3"/>
      <c r="AD60" s="3"/>
      <c r="AE60" s="3"/>
    </row>
    <row r="61" spans="1:31" customFormat="1" ht="21.9" customHeight="1">
      <c r="A61" s="2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V61" s="3"/>
      <c r="AD61" s="3"/>
      <c r="AE61" s="3"/>
    </row>
    <row r="62" spans="1:31" customFormat="1" ht="21.9" customHeight="1">
      <c r="A62" s="2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V62" s="3"/>
      <c r="AD62" s="3"/>
      <c r="AE62" s="3"/>
    </row>
    <row r="63" spans="1:31" customFormat="1" ht="21.9" customHeight="1">
      <c r="A63" s="2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V63" s="3"/>
      <c r="AD63" s="3"/>
      <c r="AE63" s="3"/>
    </row>
    <row r="64" spans="1:31" customFormat="1" ht="21.9" customHeight="1">
      <c r="A64" s="2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V64" s="3"/>
      <c r="AD64" s="3"/>
      <c r="AE64" s="3"/>
    </row>
    <row r="65" spans="1:31" customFormat="1" ht="21.9" customHeight="1">
      <c r="A65" s="2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V65" s="3"/>
      <c r="AD65" s="3"/>
      <c r="AE65" s="3"/>
    </row>
    <row r="66" spans="1:31" customFormat="1" ht="21.9" customHeight="1">
      <c r="A66" s="2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V66" s="3"/>
      <c r="AD66" s="3"/>
      <c r="AE66" s="3"/>
    </row>
    <row r="67" spans="1:31" customFormat="1" ht="21.9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V67" s="3"/>
      <c r="AD67" s="3"/>
      <c r="AE67" s="3"/>
    </row>
    <row r="68" spans="1:31" customFormat="1" ht="21.9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V68" s="3"/>
      <c r="AD68" s="3"/>
      <c r="AE68" s="3"/>
    </row>
    <row r="69" spans="1:31" customFormat="1" ht="21.9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V69" s="3"/>
      <c r="AD69" s="3"/>
      <c r="AE69" s="3"/>
    </row>
    <row r="70" spans="1:31" customFormat="1" ht="21.9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V70" s="3"/>
      <c r="AD70" s="3"/>
      <c r="AE70" s="3"/>
    </row>
    <row r="71" spans="1:31" customFormat="1" ht="24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V71" s="3"/>
      <c r="AD71" s="3"/>
      <c r="AE71" s="3"/>
    </row>
    <row r="72" spans="1:31" customForma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V72" s="3"/>
      <c r="AD72" s="3"/>
      <c r="AE72" s="3"/>
    </row>
    <row r="73" spans="1:31" customForma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3"/>
      <c r="AD73" s="3"/>
      <c r="AE73" s="3"/>
    </row>
    <row r="74" spans="1:31" customForma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3"/>
      <c r="AD74" s="3"/>
      <c r="AE74" s="3"/>
    </row>
    <row r="75" spans="1:31" customForma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3"/>
      <c r="AD75" s="3"/>
      <c r="AE75" s="3"/>
    </row>
    <row r="76" spans="1:31" customForma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3"/>
      <c r="AD76" s="3"/>
      <c r="AE76" s="3"/>
    </row>
    <row r="77" spans="1:31" customFormat="1" ht="28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3"/>
      <c r="AD77" s="3"/>
      <c r="AE77" s="3"/>
    </row>
    <row r="84" ht="32.25" customHeight="1"/>
    <row r="85" ht="108.75" customHeight="1"/>
    <row r="92" ht="106.5" customHeight="1"/>
  </sheetData>
  <sheetProtection formatCells="0" formatColumns="0" formatRows="0" insertColumns="0" insertRows="0" insertHyperlinks="0" deleteColumns="0" deleteRows="0" sort="0" autoFilter="0" pivotTables="0"/>
  <mergeCells count="37">
    <mergeCell ref="R47:R49"/>
    <mergeCell ref="S47:S49"/>
    <mergeCell ref="T47:T49"/>
    <mergeCell ref="U47:U49"/>
    <mergeCell ref="N4:N20"/>
    <mergeCell ref="N21:N46"/>
    <mergeCell ref="N47:N49"/>
    <mergeCell ref="O47:O49"/>
    <mergeCell ref="P47:P49"/>
    <mergeCell ref="Q47:Q49"/>
    <mergeCell ref="T4:T16"/>
    <mergeCell ref="T17:T20"/>
    <mergeCell ref="T21:T38"/>
    <mergeCell ref="T39:T40"/>
    <mergeCell ref="T41:T46"/>
    <mergeCell ref="O41:O46"/>
    <mergeCell ref="O39:O40"/>
    <mergeCell ref="O21:O38"/>
    <mergeCell ref="O17:O20"/>
    <mergeCell ref="B50:E50"/>
    <mergeCell ref="G36:M37"/>
    <mergeCell ref="A37:F37"/>
    <mergeCell ref="G33:M35"/>
    <mergeCell ref="A18:A30"/>
    <mergeCell ref="D2:G2"/>
    <mergeCell ref="E3:E4"/>
    <mergeCell ref="F3:F4"/>
    <mergeCell ref="G3:H3"/>
    <mergeCell ref="A3:A4"/>
    <mergeCell ref="A5:A15"/>
    <mergeCell ref="I3:K3"/>
    <mergeCell ref="I4:J4"/>
    <mergeCell ref="L3:M3"/>
    <mergeCell ref="O4:O16"/>
    <mergeCell ref="B3:B4"/>
    <mergeCell ref="C3:C4"/>
    <mergeCell ref="D3:D4"/>
  </mergeCells>
  <conditionalFormatting sqref="G1:I1 G50:I65536 H2:I2 G3:H9 G11:H30">
    <cfRule type="cellIs" dxfId="5" priority="10" operator="equal">
      <formula>0</formula>
    </cfRule>
  </conditionalFormatting>
  <conditionalFormatting sqref="A49">
    <cfRule type="cellIs" dxfId="4" priority="9" operator="equal">
      <formula>0</formula>
    </cfRule>
  </conditionalFormatting>
  <conditionalFormatting sqref="A33:A36 G47:I48 G40:I45">
    <cfRule type="cellIs" dxfId="3" priority="7" operator="equal">
      <formula>0</formula>
    </cfRule>
  </conditionalFormatting>
  <conditionalFormatting sqref="A32">
    <cfRule type="cellIs" dxfId="2" priority="6" operator="equal">
      <formula>0</formula>
    </cfRule>
  </conditionalFormatting>
  <conditionalFormatting sqref="G10:H10">
    <cfRule type="cellIs" dxfId="1" priority="2" operator="equal">
      <formula>0</formula>
    </cfRule>
  </conditionalFormatting>
  <printOptions horizontalCentered="1"/>
  <pageMargins left="0" right="0" top="0" bottom="0" header="0" footer="0"/>
  <pageSetup paperSize="9" scale="43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C00000"/>
    <pageSetUpPr fitToPage="1"/>
  </sheetPr>
  <dimension ref="A1:U82"/>
  <sheetViews>
    <sheetView showGridLines="0" zoomScale="55" zoomScaleNormal="55" zoomScaleSheetLayoutView="40" zoomScalePageLayoutView="40" workbookViewId="0">
      <selection activeCell="O9" sqref="O9:O10"/>
    </sheetView>
  </sheetViews>
  <sheetFormatPr defaultColWidth="9.109375" defaultRowHeight="22.8"/>
  <cols>
    <col min="1" max="1" width="38.109375" style="1" customWidth="1"/>
    <col min="2" max="2" width="67.6640625" style="1" customWidth="1"/>
    <col min="3" max="4" width="20.6640625" style="1" customWidth="1"/>
    <col min="5" max="5" width="25.6640625" style="1" customWidth="1"/>
    <col min="6" max="6" width="26.6640625" style="1" customWidth="1"/>
    <col min="7" max="7" width="15.6640625" style="1" customWidth="1"/>
    <col min="8" max="9" width="30.6640625" style="1" customWidth="1"/>
    <col min="10" max="10" width="13.109375" style="346" hidden="1" customWidth="1"/>
    <col min="11" max="13" width="19.109375" style="505" hidden="1" customWidth="1"/>
    <col min="14" max="14" width="17.5546875" style="1" customWidth="1"/>
    <col min="15" max="15" width="19.5546875" style="1" customWidth="1"/>
    <col min="16" max="16" width="11.5546875" style="1" bestFit="1" customWidth="1"/>
    <col min="17" max="17" width="14.6640625" style="1" bestFit="1" customWidth="1"/>
    <col min="18" max="18" width="10.88671875" style="1" bestFit="1" customWidth="1"/>
    <col min="19" max="20" width="9.109375" style="1"/>
    <col min="21" max="21" width="13.5546875" style="1" customWidth="1"/>
    <col min="22" max="16384" width="9.109375" style="1"/>
  </cols>
  <sheetData>
    <row r="1" spans="1:21" ht="75.75" customHeight="1">
      <c r="C1" s="123"/>
      <c r="D1" s="123"/>
      <c r="E1" s="123"/>
      <c r="F1" s="123"/>
      <c r="G1" s="123"/>
      <c r="H1" s="123"/>
      <c r="I1" s="123"/>
      <c r="J1" s="345"/>
      <c r="K1" s="503"/>
      <c r="L1" s="503"/>
      <c r="M1" s="503"/>
      <c r="N1" s="24"/>
      <c r="O1" s="24"/>
      <c r="P1" s="24"/>
      <c r="Q1" s="24"/>
      <c r="R1" s="24"/>
      <c r="S1" s="24"/>
      <c r="T1" s="24"/>
      <c r="U1" s="24"/>
    </row>
    <row r="2" spans="1:21" ht="33" customHeight="1">
      <c r="C2" s="210" t="s">
        <v>167</v>
      </c>
      <c r="D2" s="203"/>
      <c r="E2" s="203"/>
      <c r="F2" s="203"/>
      <c r="G2" s="203"/>
      <c r="H2" s="244" t="s">
        <v>151</v>
      </c>
      <c r="I2" s="510">
        <v>44228</v>
      </c>
      <c r="J2" s="510"/>
      <c r="K2" s="504"/>
      <c r="L2" s="504"/>
      <c r="M2" s="504"/>
      <c r="N2" s="9"/>
      <c r="O2" s="9"/>
      <c r="P2" s="9"/>
      <c r="Q2" s="9"/>
      <c r="R2" s="9"/>
      <c r="S2" s="9"/>
      <c r="T2" s="9"/>
      <c r="U2" s="9"/>
    </row>
    <row r="3" spans="1:21" ht="60" customHeight="1">
      <c r="A3" s="1699" t="s">
        <v>95</v>
      </c>
      <c r="B3" s="1701" t="s">
        <v>86</v>
      </c>
      <c r="C3" s="1702"/>
      <c r="D3" s="1699" t="s">
        <v>103</v>
      </c>
      <c r="E3" s="1703" t="s">
        <v>179</v>
      </c>
      <c r="F3" s="1699" t="s">
        <v>101</v>
      </c>
      <c r="G3" s="1699" t="s">
        <v>32</v>
      </c>
      <c r="H3" s="1704" t="s">
        <v>102</v>
      </c>
      <c r="I3" s="1700" t="s">
        <v>511</v>
      </c>
      <c r="J3" s="519" t="s">
        <v>21</v>
      </c>
      <c r="K3" s="520" t="s">
        <v>415</v>
      </c>
      <c r="L3" s="520" t="s">
        <v>602</v>
      </c>
      <c r="M3" s="520" t="s">
        <v>601</v>
      </c>
      <c r="N3" s="130"/>
      <c r="O3" s="130"/>
      <c r="P3" s="9"/>
      <c r="Q3" s="9"/>
      <c r="R3" s="9"/>
      <c r="S3" s="9"/>
      <c r="T3" s="9"/>
    </row>
    <row r="4" spans="1:21" ht="20.25" customHeight="1">
      <c r="A4" s="1023"/>
      <c r="B4" s="969" t="s">
        <v>515</v>
      </c>
      <c r="C4" s="970" t="s">
        <v>11</v>
      </c>
      <c r="D4" s="98">
        <v>1.1000000000000001</v>
      </c>
      <c r="E4" s="183"/>
      <c r="F4" s="140">
        <v>2</v>
      </c>
      <c r="G4" s="162">
        <v>2.9810000000000003</v>
      </c>
      <c r="H4" s="996">
        <v>96</v>
      </c>
      <c r="I4" s="104">
        <f t="shared" ref="I4:I42" si="0">ROUND(J4*Belarus*(1-$B$77),2)</f>
        <v>566</v>
      </c>
      <c r="J4" s="428">
        <f>ROUND((K4+M4)*L4*G4,0)</f>
        <v>566</v>
      </c>
      <c r="K4" s="518">
        <v>171</v>
      </c>
      <c r="L4" s="518">
        <v>1.1100000000000001</v>
      </c>
      <c r="M4" s="518"/>
      <c r="N4" s="521"/>
      <c r="O4" s="788"/>
      <c r="P4" s="309"/>
      <c r="Q4" s="789"/>
      <c r="R4" s="9"/>
      <c r="S4" s="9"/>
      <c r="T4" s="9"/>
    </row>
    <row r="5" spans="1:21">
      <c r="A5" s="1023"/>
      <c r="B5" s="969"/>
      <c r="C5" s="970"/>
      <c r="D5" s="71">
        <v>1.3</v>
      </c>
      <c r="E5" s="184"/>
      <c r="F5" s="138">
        <v>2</v>
      </c>
      <c r="G5" s="78">
        <v>3.5230000000000001</v>
      </c>
      <c r="H5" s="996"/>
      <c r="I5" s="104">
        <f t="shared" si="0"/>
        <v>669</v>
      </c>
      <c r="J5" s="428">
        <f t="shared" ref="J5:J46" si="1">ROUND((K5+M5)*L5*G5,0)</f>
        <v>669</v>
      </c>
      <c r="K5" s="518">
        <v>171</v>
      </c>
      <c r="L5" s="518">
        <v>1.1100000000000001</v>
      </c>
      <c r="M5" s="518"/>
      <c r="N5" s="521"/>
      <c r="O5" s="788"/>
      <c r="P5" s="309"/>
      <c r="Q5" s="789"/>
      <c r="R5" s="9"/>
      <c r="S5" s="9"/>
      <c r="T5" s="9"/>
    </row>
    <row r="6" spans="1:21">
      <c r="A6" s="1023"/>
      <c r="B6" s="969"/>
      <c r="C6" s="970"/>
      <c r="D6" s="71">
        <v>1.5</v>
      </c>
      <c r="E6" s="184"/>
      <c r="F6" s="138">
        <v>2</v>
      </c>
      <c r="G6" s="78">
        <v>4.0599999999999996</v>
      </c>
      <c r="H6" s="996"/>
      <c r="I6" s="104">
        <f t="shared" si="0"/>
        <v>771</v>
      </c>
      <c r="J6" s="428">
        <f t="shared" si="1"/>
        <v>771</v>
      </c>
      <c r="K6" s="518">
        <v>171</v>
      </c>
      <c r="L6" s="518">
        <v>1.1100000000000001</v>
      </c>
      <c r="M6" s="518"/>
      <c r="N6" s="521"/>
      <c r="O6" s="788"/>
      <c r="P6" s="309"/>
      <c r="Q6" s="789"/>
      <c r="R6" s="9"/>
      <c r="S6" s="9"/>
      <c r="T6" s="9"/>
    </row>
    <row r="7" spans="1:21">
      <c r="A7" s="1023"/>
      <c r="B7" s="969"/>
      <c r="C7" s="970"/>
      <c r="D7" s="71">
        <v>1.7</v>
      </c>
      <c r="E7" s="184"/>
      <c r="F7" s="138">
        <v>2</v>
      </c>
      <c r="G7" s="78">
        <v>4.5999999999999996</v>
      </c>
      <c r="H7" s="996"/>
      <c r="I7" s="104">
        <f t="shared" si="0"/>
        <v>873</v>
      </c>
      <c r="J7" s="428">
        <f t="shared" si="1"/>
        <v>873</v>
      </c>
      <c r="K7" s="518">
        <v>171</v>
      </c>
      <c r="L7" s="518">
        <v>1.1100000000000001</v>
      </c>
      <c r="M7" s="518"/>
      <c r="N7" s="521"/>
      <c r="O7" s="788"/>
      <c r="P7" s="309"/>
      <c r="Q7" s="789"/>
      <c r="R7" s="9"/>
      <c r="S7" s="9"/>
      <c r="T7" s="9"/>
    </row>
    <row r="8" spans="1:21">
      <c r="A8" s="1023"/>
      <c r="B8" s="969"/>
      <c r="C8" s="970"/>
      <c r="D8" s="71">
        <v>1.9</v>
      </c>
      <c r="E8" s="184"/>
      <c r="F8" s="138">
        <v>2</v>
      </c>
      <c r="G8" s="78">
        <v>5.149</v>
      </c>
      <c r="H8" s="996"/>
      <c r="I8" s="104">
        <f t="shared" si="0"/>
        <v>977</v>
      </c>
      <c r="J8" s="428">
        <f t="shared" si="1"/>
        <v>977</v>
      </c>
      <c r="K8" s="518">
        <v>171</v>
      </c>
      <c r="L8" s="518">
        <v>1.1100000000000001</v>
      </c>
      <c r="M8" s="518"/>
      <c r="N8" s="521"/>
      <c r="O8" s="788"/>
      <c r="P8" s="309"/>
      <c r="Q8" s="789"/>
      <c r="R8" s="9"/>
      <c r="S8" s="9"/>
      <c r="T8" s="9"/>
    </row>
    <row r="9" spans="1:21">
      <c r="A9" s="1023"/>
      <c r="B9" s="969"/>
      <c r="C9" s="970"/>
      <c r="D9" s="71">
        <v>2</v>
      </c>
      <c r="E9" s="184"/>
      <c r="F9" s="138">
        <v>3</v>
      </c>
      <c r="G9" s="78">
        <v>5.42</v>
      </c>
      <c r="H9" s="996"/>
      <c r="I9" s="104">
        <f t="shared" si="0"/>
        <v>927</v>
      </c>
      <c r="J9" s="428">
        <f t="shared" si="1"/>
        <v>927</v>
      </c>
      <c r="K9" s="518">
        <v>171</v>
      </c>
      <c r="L9" s="320">
        <v>1</v>
      </c>
      <c r="M9" s="518"/>
      <c r="N9" s="521"/>
      <c r="O9" s="788"/>
      <c r="P9" s="309"/>
      <c r="Q9" s="789"/>
      <c r="R9" s="9"/>
      <c r="S9" s="9"/>
      <c r="T9" s="9"/>
    </row>
    <row r="10" spans="1:21">
      <c r="A10" s="1023"/>
      <c r="B10" s="969"/>
      <c r="C10" s="970"/>
      <c r="D10" s="71">
        <v>2.2000000000000002</v>
      </c>
      <c r="E10" s="184"/>
      <c r="F10" s="138">
        <v>3</v>
      </c>
      <c r="G10" s="78">
        <v>5.98</v>
      </c>
      <c r="H10" s="996"/>
      <c r="I10" s="104">
        <f t="shared" si="0"/>
        <v>1023</v>
      </c>
      <c r="J10" s="428">
        <f t="shared" si="1"/>
        <v>1023</v>
      </c>
      <c r="K10" s="518">
        <v>171</v>
      </c>
      <c r="L10" s="320">
        <v>1</v>
      </c>
      <c r="M10" s="518"/>
      <c r="N10" s="521"/>
      <c r="O10" s="788"/>
      <c r="P10" s="309"/>
      <c r="Q10" s="789"/>
      <c r="R10" s="9"/>
      <c r="S10" s="9"/>
      <c r="T10" s="9"/>
    </row>
    <row r="11" spans="1:21">
      <c r="A11" s="1023"/>
      <c r="B11" s="969"/>
      <c r="C11" s="970"/>
      <c r="D11" s="71">
        <v>2.4</v>
      </c>
      <c r="E11" s="184"/>
      <c r="F11" s="138">
        <v>3</v>
      </c>
      <c r="G11" s="78">
        <v>6.5039999999999996</v>
      </c>
      <c r="H11" s="996"/>
      <c r="I11" s="104">
        <f t="shared" si="0"/>
        <v>1112</v>
      </c>
      <c r="J11" s="428">
        <f t="shared" si="1"/>
        <v>1112</v>
      </c>
      <c r="K11" s="518">
        <v>171</v>
      </c>
      <c r="L11" s="320">
        <v>1</v>
      </c>
      <c r="M11" s="518"/>
      <c r="N11" s="521"/>
      <c r="O11" s="788"/>
      <c r="P11" s="309"/>
      <c r="Q11" s="789"/>
      <c r="R11" s="9"/>
      <c r="S11" s="9"/>
      <c r="T11" s="9"/>
    </row>
    <row r="12" spans="1:21">
      <c r="A12" s="1023"/>
      <c r="B12" s="969"/>
      <c r="C12" s="970"/>
      <c r="D12" s="71">
        <v>2.5</v>
      </c>
      <c r="E12" s="184"/>
      <c r="F12" s="138">
        <v>4</v>
      </c>
      <c r="G12" s="78">
        <v>6.79</v>
      </c>
      <c r="H12" s="996"/>
      <c r="I12" s="104">
        <f t="shared" si="0"/>
        <v>1161</v>
      </c>
      <c r="J12" s="428">
        <f t="shared" si="1"/>
        <v>1161</v>
      </c>
      <c r="K12" s="518">
        <v>171</v>
      </c>
      <c r="L12" s="320">
        <v>1</v>
      </c>
      <c r="M12" s="518"/>
      <c r="N12" s="521"/>
      <c r="O12" s="788"/>
      <c r="P12" s="309"/>
      <c r="Q12" s="789"/>
      <c r="R12" s="9"/>
      <c r="S12" s="9"/>
      <c r="T12" s="9"/>
    </row>
    <row r="13" spans="1:21">
      <c r="A13" s="1023"/>
      <c r="B13" s="471"/>
      <c r="C13" s="970"/>
      <c r="D13" s="71">
        <v>2.5</v>
      </c>
      <c r="E13" s="184" t="s">
        <v>327</v>
      </c>
      <c r="F13" s="138">
        <v>5</v>
      </c>
      <c r="G13" s="78">
        <v>6.77</v>
      </c>
      <c r="H13" s="996"/>
      <c r="I13" s="104">
        <f t="shared" si="0"/>
        <v>1158</v>
      </c>
      <c r="J13" s="428">
        <f t="shared" si="1"/>
        <v>1158</v>
      </c>
      <c r="K13" s="518">
        <v>171</v>
      </c>
      <c r="L13" s="320">
        <v>1</v>
      </c>
      <c r="M13" s="518"/>
      <c r="N13" s="521"/>
      <c r="O13" s="788"/>
      <c r="P13" s="309"/>
      <c r="Q13" s="789"/>
      <c r="R13" s="9"/>
      <c r="S13" s="9"/>
      <c r="T13" s="9"/>
    </row>
    <row r="14" spans="1:21">
      <c r="A14" s="1023"/>
      <c r="B14" s="971" t="s">
        <v>180</v>
      </c>
      <c r="C14" s="970"/>
      <c r="D14" s="71">
        <v>3</v>
      </c>
      <c r="E14" s="184"/>
      <c r="F14" s="138">
        <v>4</v>
      </c>
      <c r="G14" s="78">
        <v>8.1199999999999992</v>
      </c>
      <c r="H14" s="996"/>
      <c r="I14" s="104">
        <f t="shared" si="0"/>
        <v>1389</v>
      </c>
      <c r="J14" s="428">
        <f t="shared" si="1"/>
        <v>1389</v>
      </c>
      <c r="K14" s="518">
        <v>171</v>
      </c>
      <c r="L14" s="320">
        <v>1</v>
      </c>
      <c r="M14" s="518"/>
      <c r="N14" s="521"/>
      <c r="O14" s="788"/>
      <c r="P14" s="309"/>
      <c r="Q14" s="789"/>
      <c r="R14" s="9"/>
      <c r="S14" s="9"/>
      <c r="T14" s="9"/>
    </row>
    <row r="15" spans="1:21">
      <c r="A15" s="1023"/>
      <c r="B15" s="971"/>
      <c r="C15" s="970"/>
      <c r="D15" s="71">
        <v>3</v>
      </c>
      <c r="E15" s="184" t="s">
        <v>327</v>
      </c>
      <c r="F15" s="154">
        <v>5</v>
      </c>
      <c r="G15" s="78">
        <v>8.1199999999999992</v>
      </c>
      <c r="H15" s="996"/>
      <c r="I15" s="166">
        <f t="shared" si="0"/>
        <v>1389</v>
      </c>
      <c r="J15" s="428">
        <f t="shared" si="1"/>
        <v>1389</v>
      </c>
      <c r="K15" s="518">
        <v>171</v>
      </c>
      <c r="L15" s="320">
        <v>1</v>
      </c>
      <c r="M15" s="518"/>
      <c r="N15" s="521"/>
      <c r="O15" s="788"/>
      <c r="P15" s="309"/>
      <c r="Q15" s="789"/>
      <c r="R15" s="9"/>
      <c r="S15" s="9"/>
      <c r="T15" s="9"/>
    </row>
    <row r="16" spans="1:21">
      <c r="A16" s="1023"/>
      <c r="B16" s="971"/>
      <c r="C16" s="970"/>
      <c r="D16" s="72">
        <v>4</v>
      </c>
      <c r="E16" s="185"/>
      <c r="F16" s="139">
        <v>6</v>
      </c>
      <c r="G16" s="79">
        <v>11.06</v>
      </c>
      <c r="H16" s="996"/>
      <c r="I16" s="105">
        <f t="shared" si="0"/>
        <v>1891</v>
      </c>
      <c r="J16" s="428">
        <f t="shared" si="1"/>
        <v>1891</v>
      </c>
      <c r="K16" s="518">
        <v>171</v>
      </c>
      <c r="L16" s="320">
        <v>1</v>
      </c>
      <c r="M16" s="518"/>
      <c r="N16" s="521"/>
      <c r="O16" s="788"/>
      <c r="P16" s="309"/>
      <c r="Q16" s="789"/>
      <c r="R16" s="9"/>
      <c r="S16" s="9"/>
      <c r="T16" s="9"/>
    </row>
    <row r="17" spans="1:20">
      <c r="A17" s="1023"/>
      <c r="B17" s="971"/>
      <c r="C17" s="978" t="s">
        <v>3</v>
      </c>
      <c r="D17" s="71">
        <v>4</v>
      </c>
      <c r="E17" s="184"/>
      <c r="F17" s="138" t="s">
        <v>598</v>
      </c>
      <c r="G17" s="78">
        <v>15.53</v>
      </c>
      <c r="H17" s="975">
        <v>64</v>
      </c>
      <c r="I17" s="178">
        <f t="shared" si="0"/>
        <v>2656</v>
      </c>
      <c r="J17" s="428">
        <f t="shared" si="1"/>
        <v>2656</v>
      </c>
      <c r="K17" s="518">
        <v>171</v>
      </c>
      <c r="L17" s="320">
        <v>1</v>
      </c>
      <c r="M17" s="518"/>
      <c r="N17" s="521"/>
      <c r="O17" s="788"/>
      <c r="P17" s="9"/>
      <c r="Q17" s="789"/>
      <c r="R17" s="9"/>
      <c r="S17" s="9"/>
      <c r="T17" s="9"/>
    </row>
    <row r="18" spans="1:20">
      <c r="A18" s="1023"/>
      <c r="B18" s="971"/>
      <c r="C18" s="979"/>
      <c r="D18" s="193">
        <v>4</v>
      </c>
      <c r="E18" s="187"/>
      <c r="F18" s="154" t="s">
        <v>597</v>
      </c>
      <c r="G18" s="165">
        <v>15.53</v>
      </c>
      <c r="H18" s="976"/>
      <c r="I18" s="787">
        <f t="shared" si="0"/>
        <v>2733</v>
      </c>
      <c r="J18" s="428">
        <f t="shared" si="1"/>
        <v>2733</v>
      </c>
      <c r="K18" s="518">
        <v>171</v>
      </c>
      <c r="L18" s="320">
        <v>1</v>
      </c>
      <c r="M18" s="518">
        <v>5</v>
      </c>
      <c r="N18" s="521"/>
      <c r="O18" s="788"/>
      <c r="P18" s="9"/>
      <c r="Q18" s="789"/>
      <c r="R18" s="9"/>
      <c r="S18" s="9"/>
      <c r="T18" s="9"/>
    </row>
    <row r="19" spans="1:20">
      <c r="A19" s="1023"/>
      <c r="B19" s="971"/>
      <c r="C19" s="979"/>
      <c r="D19" s="193">
        <v>5</v>
      </c>
      <c r="E19" s="187"/>
      <c r="F19" s="154" t="s">
        <v>599</v>
      </c>
      <c r="G19" s="165">
        <v>19.52</v>
      </c>
      <c r="H19" s="976"/>
      <c r="I19" s="787">
        <f t="shared" si="0"/>
        <v>3338</v>
      </c>
      <c r="J19" s="428">
        <f t="shared" si="1"/>
        <v>3338</v>
      </c>
      <c r="K19" s="518">
        <v>171</v>
      </c>
      <c r="L19" s="320">
        <v>1</v>
      </c>
      <c r="M19" s="518"/>
      <c r="N19" s="521"/>
      <c r="O19" s="788"/>
      <c r="P19" s="9"/>
      <c r="Q19" s="789"/>
      <c r="R19" s="9"/>
      <c r="S19" s="9"/>
      <c r="T19" s="9"/>
    </row>
    <row r="20" spans="1:20">
      <c r="A20" s="1023"/>
      <c r="B20" s="972"/>
      <c r="C20" s="980"/>
      <c r="D20" s="191">
        <v>5</v>
      </c>
      <c r="E20" s="186"/>
      <c r="F20" s="139" t="s">
        <v>600</v>
      </c>
      <c r="G20" s="153">
        <v>19.52</v>
      </c>
      <c r="H20" s="977"/>
      <c r="I20" s="105">
        <f t="shared" si="0"/>
        <v>3436</v>
      </c>
      <c r="J20" s="428">
        <f t="shared" si="1"/>
        <v>3436</v>
      </c>
      <c r="K20" s="518">
        <v>171</v>
      </c>
      <c r="L20" s="320">
        <v>1</v>
      </c>
      <c r="M20" s="518">
        <v>5</v>
      </c>
      <c r="N20" s="521"/>
      <c r="O20" s="788"/>
      <c r="P20" s="9"/>
      <c r="Q20" s="789"/>
      <c r="R20" s="9"/>
      <c r="S20" s="9"/>
      <c r="T20" s="9"/>
    </row>
    <row r="21" spans="1:20" ht="20.25" customHeight="1">
      <c r="A21" s="1023"/>
      <c r="B21" s="981" t="s">
        <v>395</v>
      </c>
      <c r="C21" s="982" t="s">
        <v>11</v>
      </c>
      <c r="D21" s="73">
        <v>1</v>
      </c>
      <c r="E21" s="182"/>
      <c r="F21" s="137" t="s">
        <v>40</v>
      </c>
      <c r="G21" s="77">
        <v>2.71</v>
      </c>
      <c r="H21" s="986">
        <v>96</v>
      </c>
      <c r="I21" s="103">
        <f t="shared" si="0"/>
        <v>683</v>
      </c>
      <c r="J21" s="428">
        <f t="shared" si="1"/>
        <v>683</v>
      </c>
      <c r="K21" s="518">
        <v>232</v>
      </c>
      <c r="L21" s="518">
        <v>1.1100000000000001</v>
      </c>
      <c r="M21" s="518">
        <v>-5</v>
      </c>
      <c r="N21" s="521"/>
      <c r="O21" s="788"/>
      <c r="P21" s="309"/>
      <c r="Q21" s="789"/>
      <c r="R21" s="9"/>
      <c r="S21" s="9"/>
      <c r="T21" s="9"/>
    </row>
    <row r="22" spans="1:20" ht="20.25" customHeight="1">
      <c r="A22" s="1023"/>
      <c r="B22" s="969"/>
      <c r="C22" s="983"/>
      <c r="D22" s="98">
        <v>1.1000000000000001</v>
      </c>
      <c r="E22" s="183"/>
      <c r="F22" s="140">
        <v>2</v>
      </c>
      <c r="G22" s="162">
        <v>2.9810000000000003</v>
      </c>
      <c r="H22" s="987"/>
      <c r="I22" s="163">
        <f t="shared" si="0"/>
        <v>768</v>
      </c>
      <c r="J22" s="428">
        <f t="shared" si="1"/>
        <v>768</v>
      </c>
      <c r="K22" s="518">
        <v>232</v>
      </c>
      <c r="L22" s="518">
        <v>1.1100000000000001</v>
      </c>
      <c r="M22" s="518"/>
      <c r="N22" s="521"/>
      <c r="O22" s="788"/>
      <c r="P22" s="309"/>
      <c r="Q22" s="789"/>
      <c r="R22" s="9"/>
      <c r="S22" s="9"/>
      <c r="T22" s="9"/>
    </row>
    <row r="23" spans="1:20">
      <c r="A23" s="1023"/>
      <c r="B23" s="969"/>
      <c r="C23" s="984"/>
      <c r="D23" s="71">
        <v>1.3</v>
      </c>
      <c r="E23" s="184"/>
      <c r="F23" s="138">
        <v>2</v>
      </c>
      <c r="G23" s="78">
        <v>3.5230000000000001</v>
      </c>
      <c r="H23" s="987"/>
      <c r="I23" s="104">
        <f t="shared" si="0"/>
        <v>907</v>
      </c>
      <c r="J23" s="428">
        <f t="shared" si="1"/>
        <v>907</v>
      </c>
      <c r="K23" s="518">
        <v>232</v>
      </c>
      <c r="L23" s="518">
        <v>1.1100000000000001</v>
      </c>
      <c r="M23" s="518"/>
      <c r="N23" s="521"/>
      <c r="O23" s="788"/>
      <c r="P23" s="309"/>
      <c r="Q23" s="789"/>
      <c r="R23" s="9"/>
      <c r="S23" s="9"/>
      <c r="T23" s="9"/>
    </row>
    <row r="24" spans="1:20">
      <c r="A24" s="1023"/>
      <c r="B24" s="969"/>
      <c r="C24" s="984"/>
      <c r="D24" s="71">
        <v>1.5</v>
      </c>
      <c r="E24" s="184"/>
      <c r="F24" s="138" t="s">
        <v>40</v>
      </c>
      <c r="G24" s="78">
        <v>4.0649999999999995</v>
      </c>
      <c r="H24" s="987"/>
      <c r="I24" s="104">
        <f t="shared" si="0"/>
        <v>1024</v>
      </c>
      <c r="J24" s="428">
        <f t="shared" si="1"/>
        <v>1024</v>
      </c>
      <c r="K24" s="518">
        <v>232</v>
      </c>
      <c r="L24" s="518">
        <v>1.1100000000000001</v>
      </c>
      <c r="M24" s="518">
        <v>-5</v>
      </c>
      <c r="N24" s="521"/>
      <c r="O24" s="788"/>
      <c r="P24" s="309"/>
      <c r="Q24" s="789"/>
      <c r="R24" s="9"/>
      <c r="S24" s="9"/>
      <c r="T24" s="9"/>
    </row>
    <row r="25" spans="1:20">
      <c r="A25" s="1023"/>
      <c r="B25" s="969"/>
      <c r="C25" s="984"/>
      <c r="D25" s="71">
        <v>1.5</v>
      </c>
      <c r="E25" s="184" t="s">
        <v>325</v>
      </c>
      <c r="F25" s="138">
        <v>2</v>
      </c>
      <c r="G25" s="78">
        <v>4.0599999999999996</v>
      </c>
      <c r="H25" s="987"/>
      <c r="I25" s="104">
        <f t="shared" si="0"/>
        <v>1046</v>
      </c>
      <c r="J25" s="428">
        <f t="shared" si="1"/>
        <v>1046</v>
      </c>
      <c r="K25" s="518">
        <v>232</v>
      </c>
      <c r="L25" s="518">
        <v>1.1100000000000001</v>
      </c>
      <c r="M25" s="518"/>
      <c r="N25" s="521"/>
      <c r="O25" s="788"/>
      <c r="P25" s="309"/>
      <c r="Q25" s="789"/>
      <c r="R25" s="9"/>
      <c r="S25" s="9"/>
      <c r="T25" s="9"/>
    </row>
    <row r="26" spans="1:20">
      <c r="A26" s="1023"/>
      <c r="B26" s="969"/>
      <c r="C26" s="984"/>
      <c r="D26" s="71">
        <v>1.7</v>
      </c>
      <c r="E26" s="184"/>
      <c r="F26" s="138">
        <v>2</v>
      </c>
      <c r="G26" s="78">
        <v>4.5999999999999996</v>
      </c>
      <c r="H26" s="987"/>
      <c r="I26" s="104">
        <f t="shared" si="0"/>
        <v>1185</v>
      </c>
      <c r="J26" s="428">
        <f t="shared" si="1"/>
        <v>1185</v>
      </c>
      <c r="K26" s="518">
        <v>232</v>
      </c>
      <c r="L26" s="518">
        <v>1.1100000000000001</v>
      </c>
      <c r="M26" s="518"/>
      <c r="N26" s="521"/>
      <c r="O26" s="788"/>
      <c r="P26" s="309"/>
      <c r="Q26" s="789"/>
      <c r="R26" s="9"/>
      <c r="S26" s="9"/>
      <c r="T26" s="9"/>
    </row>
    <row r="27" spans="1:20">
      <c r="A27" s="1023"/>
      <c r="B27" s="969"/>
      <c r="C27" s="984"/>
      <c r="D27" s="71">
        <v>1.9</v>
      </c>
      <c r="E27" s="184"/>
      <c r="F27" s="138">
        <v>2</v>
      </c>
      <c r="G27" s="78">
        <v>5.149</v>
      </c>
      <c r="H27" s="987"/>
      <c r="I27" s="104">
        <f t="shared" si="0"/>
        <v>1326</v>
      </c>
      <c r="J27" s="428">
        <f t="shared" si="1"/>
        <v>1326</v>
      </c>
      <c r="K27" s="518">
        <v>232</v>
      </c>
      <c r="L27" s="518">
        <v>1.1100000000000001</v>
      </c>
      <c r="M27" s="518"/>
      <c r="N27" s="521"/>
      <c r="O27" s="788"/>
      <c r="P27" s="309"/>
      <c r="Q27" s="789"/>
      <c r="R27" s="9"/>
      <c r="S27" s="9"/>
      <c r="T27" s="9"/>
    </row>
    <row r="28" spans="1:20">
      <c r="A28" s="1023"/>
      <c r="B28" s="969"/>
      <c r="C28" s="984"/>
      <c r="D28" s="71">
        <v>2</v>
      </c>
      <c r="E28" s="184"/>
      <c r="F28" s="138" t="s">
        <v>40</v>
      </c>
      <c r="G28" s="78">
        <v>5.42</v>
      </c>
      <c r="H28" s="987"/>
      <c r="I28" s="104">
        <f t="shared" si="0"/>
        <v>1230</v>
      </c>
      <c r="J28" s="428">
        <f t="shared" si="1"/>
        <v>1230</v>
      </c>
      <c r="K28" s="518">
        <v>232</v>
      </c>
      <c r="L28" s="320">
        <v>1</v>
      </c>
      <c r="M28" s="518">
        <v>-5</v>
      </c>
      <c r="N28" s="521"/>
      <c r="O28" s="788"/>
      <c r="P28" s="309"/>
      <c r="Q28" s="789"/>
      <c r="R28" s="9"/>
      <c r="S28" s="9"/>
      <c r="T28" s="9"/>
    </row>
    <row r="29" spans="1:20">
      <c r="A29" s="1023"/>
      <c r="B29" s="969"/>
      <c r="C29" s="984"/>
      <c r="D29" s="71">
        <v>2</v>
      </c>
      <c r="E29" s="184"/>
      <c r="F29" s="138">
        <v>3</v>
      </c>
      <c r="G29" s="78">
        <v>5.42</v>
      </c>
      <c r="H29" s="987"/>
      <c r="I29" s="104">
        <f t="shared" si="0"/>
        <v>1257</v>
      </c>
      <c r="J29" s="428">
        <f t="shared" si="1"/>
        <v>1257</v>
      </c>
      <c r="K29" s="518">
        <v>232</v>
      </c>
      <c r="L29" s="320">
        <v>1</v>
      </c>
      <c r="M29" s="518"/>
      <c r="N29" s="521"/>
      <c r="O29" s="788"/>
      <c r="P29" s="309"/>
      <c r="Q29" s="789"/>
      <c r="R29" s="9"/>
      <c r="S29" s="9"/>
      <c r="T29" s="9"/>
    </row>
    <row r="30" spans="1:20">
      <c r="A30" s="1023"/>
      <c r="B30" s="969"/>
      <c r="C30" s="984"/>
      <c r="D30" s="71">
        <v>2.2000000000000002</v>
      </c>
      <c r="E30" s="184"/>
      <c r="F30" s="138">
        <v>3</v>
      </c>
      <c r="G30" s="78">
        <v>5.98</v>
      </c>
      <c r="H30" s="987"/>
      <c r="I30" s="104">
        <f t="shared" si="0"/>
        <v>1387</v>
      </c>
      <c r="J30" s="428">
        <f t="shared" si="1"/>
        <v>1387</v>
      </c>
      <c r="K30" s="518">
        <v>232</v>
      </c>
      <c r="L30" s="320">
        <v>1</v>
      </c>
      <c r="M30" s="518"/>
      <c r="N30" s="521"/>
      <c r="O30" s="788"/>
      <c r="P30" s="309"/>
      <c r="Q30" s="789"/>
      <c r="R30" s="9"/>
      <c r="S30" s="9"/>
      <c r="T30" s="9"/>
    </row>
    <row r="31" spans="1:20">
      <c r="A31" s="1023"/>
      <c r="B31" s="969"/>
      <c r="C31" s="984"/>
      <c r="D31" s="71">
        <v>2.4</v>
      </c>
      <c r="E31" s="184"/>
      <c r="F31" s="138">
        <v>3</v>
      </c>
      <c r="G31" s="78">
        <v>6.5039999999999996</v>
      </c>
      <c r="H31" s="987"/>
      <c r="I31" s="104">
        <f t="shared" si="0"/>
        <v>1509</v>
      </c>
      <c r="J31" s="428">
        <f t="shared" si="1"/>
        <v>1509</v>
      </c>
      <c r="K31" s="518">
        <v>232</v>
      </c>
      <c r="L31" s="320">
        <v>1</v>
      </c>
      <c r="M31" s="518"/>
      <c r="N31" s="521"/>
      <c r="O31" s="788"/>
      <c r="P31" s="309"/>
      <c r="Q31" s="789"/>
      <c r="R31" s="9"/>
      <c r="S31" s="9"/>
      <c r="T31" s="9"/>
    </row>
    <row r="32" spans="1:20">
      <c r="A32" s="1023"/>
      <c r="B32" s="969"/>
      <c r="C32" s="984"/>
      <c r="D32" s="71">
        <v>2.5</v>
      </c>
      <c r="E32" s="184" t="s">
        <v>374</v>
      </c>
      <c r="F32" s="138" t="s">
        <v>40</v>
      </c>
      <c r="G32" s="78">
        <v>6.7750000000000004</v>
      </c>
      <c r="H32" s="987"/>
      <c r="I32" s="104">
        <f t="shared" si="0"/>
        <v>1538</v>
      </c>
      <c r="J32" s="428">
        <f t="shared" si="1"/>
        <v>1538</v>
      </c>
      <c r="K32" s="518">
        <v>232</v>
      </c>
      <c r="L32" s="320">
        <v>1</v>
      </c>
      <c r="M32" s="518">
        <v>-5</v>
      </c>
      <c r="N32" s="521"/>
      <c r="O32" s="788"/>
      <c r="P32" s="309"/>
      <c r="Q32" s="789"/>
      <c r="R32" s="9"/>
      <c r="S32" s="9"/>
      <c r="T32" s="9"/>
    </row>
    <row r="33" spans="1:20">
      <c r="A33" s="1023"/>
      <c r="B33" s="969"/>
      <c r="C33" s="984"/>
      <c r="D33" s="71">
        <v>2.5</v>
      </c>
      <c r="E33" s="184"/>
      <c r="F33" s="138">
        <v>4</v>
      </c>
      <c r="G33" s="78">
        <v>6.79</v>
      </c>
      <c r="H33" s="987"/>
      <c r="I33" s="104">
        <f t="shared" si="0"/>
        <v>1575</v>
      </c>
      <c r="J33" s="428">
        <f t="shared" si="1"/>
        <v>1575</v>
      </c>
      <c r="K33" s="518">
        <v>232</v>
      </c>
      <c r="L33" s="320">
        <v>1</v>
      </c>
      <c r="M33" s="518"/>
      <c r="N33" s="521"/>
      <c r="O33" s="788"/>
      <c r="P33" s="309"/>
      <c r="Q33" s="789"/>
      <c r="R33" s="9"/>
      <c r="S33" s="9"/>
      <c r="T33" s="9"/>
    </row>
    <row r="34" spans="1:20">
      <c r="A34" s="1023"/>
      <c r="B34" s="969"/>
      <c r="C34" s="984"/>
      <c r="D34" s="71">
        <v>2.5</v>
      </c>
      <c r="E34" s="184" t="s">
        <v>374</v>
      </c>
      <c r="F34" s="138">
        <v>5</v>
      </c>
      <c r="G34" s="78">
        <v>6.77</v>
      </c>
      <c r="H34" s="987"/>
      <c r="I34" s="104">
        <f t="shared" si="0"/>
        <v>1571</v>
      </c>
      <c r="J34" s="428">
        <f t="shared" si="1"/>
        <v>1571</v>
      </c>
      <c r="K34" s="518">
        <v>232</v>
      </c>
      <c r="L34" s="320">
        <v>1</v>
      </c>
      <c r="M34" s="518"/>
      <c r="N34" s="521"/>
      <c r="O34" s="788"/>
      <c r="P34" s="309"/>
      <c r="Q34" s="789"/>
      <c r="R34" s="9"/>
      <c r="S34" s="9"/>
      <c r="T34" s="9"/>
    </row>
    <row r="35" spans="1:20">
      <c r="A35" s="1023"/>
      <c r="B35" s="969"/>
      <c r="C35" s="984"/>
      <c r="D35" s="71">
        <v>3</v>
      </c>
      <c r="E35" s="184" t="s">
        <v>364</v>
      </c>
      <c r="F35" s="138" t="s">
        <v>40</v>
      </c>
      <c r="G35" s="78">
        <v>8.129999999999999</v>
      </c>
      <c r="H35" s="987"/>
      <c r="I35" s="104">
        <f t="shared" si="0"/>
        <v>1846</v>
      </c>
      <c r="J35" s="428">
        <f t="shared" si="1"/>
        <v>1846</v>
      </c>
      <c r="K35" s="518">
        <v>232</v>
      </c>
      <c r="L35" s="320">
        <v>1</v>
      </c>
      <c r="M35" s="518">
        <v>-5</v>
      </c>
      <c r="N35" s="521"/>
      <c r="O35" s="788"/>
      <c r="P35" s="309"/>
      <c r="Q35" s="789"/>
      <c r="R35" s="9"/>
      <c r="S35" s="9"/>
      <c r="T35" s="9"/>
    </row>
    <row r="36" spans="1:20">
      <c r="A36" s="1023"/>
      <c r="B36" s="969"/>
      <c r="C36" s="984"/>
      <c r="D36" s="71">
        <v>3</v>
      </c>
      <c r="E36" s="184"/>
      <c r="F36" s="138">
        <v>4</v>
      </c>
      <c r="G36" s="78">
        <v>8.1199999999999992</v>
      </c>
      <c r="H36" s="987"/>
      <c r="I36" s="104">
        <f t="shared" si="0"/>
        <v>1884</v>
      </c>
      <c r="J36" s="428">
        <f t="shared" si="1"/>
        <v>1884</v>
      </c>
      <c r="K36" s="518">
        <v>232</v>
      </c>
      <c r="L36" s="320">
        <v>1</v>
      </c>
      <c r="M36" s="518"/>
      <c r="N36" s="521"/>
      <c r="O36" s="788"/>
      <c r="P36" s="309"/>
      <c r="Q36" s="789"/>
      <c r="R36" s="9"/>
      <c r="S36" s="9"/>
      <c r="T36" s="9"/>
    </row>
    <row r="37" spans="1:20">
      <c r="A37" s="1023"/>
      <c r="B37" s="626"/>
      <c r="C37" s="985"/>
      <c r="D37" s="71">
        <v>3</v>
      </c>
      <c r="E37" s="184" t="s">
        <v>328</v>
      </c>
      <c r="F37" s="154">
        <v>5</v>
      </c>
      <c r="G37" s="78">
        <v>8.1199999999999992</v>
      </c>
      <c r="H37" s="987"/>
      <c r="I37" s="166">
        <f t="shared" si="0"/>
        <v>1884</v>
      </c>
      <c r="J37" s="428">
        <f t="shared" si="1"/>
        <v>1884</v>
      </c>
      <c r="K37" s="518">
        <v>232</v>
      </c>
      <c r="L37" s="320">
        <v>1</v>
      </c>
      <c r="M37" s="518"/>
      <c r="N37" s="521"/>
      <c r="O37" s="788"/>
      <c r="P37" s="309"/>
      <c r="Q37" s="789"/>
      <c r="R37" s="9"/>
      <c r="S37" s="9"/>
      <c r="T37" s="9"/>
    </row>
    <row r="38" spans="1:20" ht="23.25" customHeight="1">
      <c r="A38" s="1023"/>
      <c r="B38" s="971" t="s">
        <v>387</v>
      </c>
      <c r="C38" s="985"/>
      <c r="D38" s="193">
        <v>4</v>
      </c>
      <c r="E38" s="187"/>
      <c r="F38" s="154">
        <v>6</v>
      </c>
      <c r="G38" s="165">
        <v>11.06</v>
      </c>
      <c r="H38" s="987"/>
      <c r="I38" s="166">
        <f t="shared" si="0"/>
        <v>2566</v>
      </c>
      <c r="J38" s="428">
        <f t="shared" si="1"/>
        <v>2566</v>
      </c>
      <c r="K38" s="518">
        <v>232</v>
      </c>
      <c r="L38" s="320">
        <v>1</v>
      </c>
      <c r="M38" s="518"/>
      <c r="N38" s="521"/>
      <c r="O38" s="788"/>
      <c r="P38" s="309"/>
      <c r="Q38" s="789"/>
      <c r="R38" s="9"/>
      <c r="S38" s="9"/>
      <c r="T38" s="9"/>
    </row>
    <row r="39" spans="1:20" ht="23.25" customHeight="1">
      <c r="A39" s="1023"/>
      <c r="B39" s="971"/>
      <c r="C39" s="973" t="s">
        <v>19</v>
      </c>
      <c r="D39" s="190">
        <v>4</v>
      </c>
      <c r="E39" s="188"/>
      <c r="F39" s="137">
        <v>6</v>
      </c>
      <c r="G39" s="152">
        <v>19.2</v>
      </c>
      <c r="H39" s="975">
        <v>54</v>
      </c>
      <c r="I39" s="164">
        <f t="shared" si="0"/>
        <v>4454</v>
      </c>
      <c r="J39" s="428">
        <f t="shared" si="1"/>
        <v>4454</v>
      </c>
      <c r="K39" s="518">
        <v>232</v>
      </c>
      <c r="L39" s="320">
        <v>1</v>
      </c>
      <c r="M39" s="518"/>
      <c r="N39" s="521"/>
      <c r="O39" s="788"/>
      <c r="P39" s="9"/>
      <c r="Q39" s="789"/>
      <c r="R39" s="9"/>
      <c r="S39" s="9"/>
      <c r="T39" s="9"/>
    </row>
    <row r="40" spans="1:20">
      <c r="A40" s="1023"/>
      <c r="B40" s="971"/>
      <c r="C40" s="974"/>
      <c r="D40" s="191">
        <v>5</v>
      </c>
      <c r="E40" s="186"/>
      <c r="F40" s="139">
        <v>8</v>
      </c>
      <c r="G40" s="100">
        <v>24</v>
      </c>
      <c r="H40" s="977"/>
      <c r="I40" s="167">
        <f t="shared" si="0"/>
        <v>5568</v>
      </c>
      <c r="J40" s="428">
        <f t="shared" si="1"/>
        <v>5568</v>
      </c>
      <c r="K40" s="518">
        <v>232</v>
      </c>
      <c r="L40" s="320">
        <v>1</v>
      </c>
      <c r="M40" s="518"/>
      <c r="N40" s="521"/>
      <c r="O40" s="788"/>
      <c r="P40" s="9"/>
      <c r="Q40" s="789"/>
      <c r="R40" s="9"/>
      <c r="S40" s="9"/>
      <c r="T40" s="9"/>
    </row>
    <row r="41" spans="1:20">
      <c r="A41" s="1023"/>
      <c r="B41" s="971"/>
      <c r="C41" s="978" t="s">
        <v>3</v>
      </c>
      <c r="D41" s="190">
        <v>3</v>
      </c>
      <c r="E41" s="188"/>
      <c r="F41" s="137" t="s">
        <v>40</v>
      </c>
      <c r="G41" s="152">
        <v>11.64</v>
      </c>
      <c r="H41" s="975">
        <v>64</v>
      </c>
      <c r="I41" s="103">
        <f t="shared" si="0"/>
        <v>2642</v>
      </c>
      <c r="J41" s="428">
        <f t="shared" si="1"/>
        <v>2642</v>
      </c>
      <c r="K41" s="518">
        <v>232</v>
      </c>
      <c r="L41" s="320">
        <v>1</v>
      </c>
      <c r="M41" s="518">
        <v>-5</v>
      </c>
      <c r="N41" s="521"/>
      <c r="O41" s="788"/>
      <c r="P41" s="9"/>
      <c r="Q41" s="789"/>
      <c r="R41" s="9"/>
      <c r="S41" s="9"/>
      <c r="T41" s="9"/>
    </row>
    <row r="42" spans="1:20">
      <c r="A42" s="1023"/>
      <c r="B42" s="971"/>
      <c r="C42" s="979"/>
      <c r="D42" s="192">
        <v>4</v>
      </c>
      <c r="E42" s="189"/>
      <c r="F42" s="138" t="s">
        <v>40</v>
      </c>
      <c r="G42" s="179">
        <v>15.52</v>
      </c>
      <c r="H42" s="976"/>
      <c r="I42" s="104">
        <f t="shared" si="0"/>
        <v>3523</v>
      </c>
      <c r="J42" s="428">
        <f t="shared" si="1"/>
        <v>3523</v>
      </c>
      <c r="K42" s="518">
        <v>232</v>
      </c>
      <c r="L42" s="320">
        <v>1</v>
      </c>
      <c r="M42" s="518">
        <v>-5</v>
      </c>
      <c r="N42" s="521"/>
      <c r="O42" s="788"/>
      <c r="P42" s="9"/>
      <c r="Q42" s="789"/>
      <c r="R42" s="75"/>
      <c r="S42" s="9"/>
      <c r="T42" s="9"/>
    </row>
    <row r="43" spans="1:20">
      <c r="A43" s="1023"/>
      <c r="B43" s="971"/>
      <c r="C43" s="979"/>
      <c r="D43" s="192">
        <v>4</v>
      </c>
      <c r="E43" s="189"/>
      <c r="F43" s="138" t="s">
        <v>598</v>
      </c>
      <c r="G43" s="179">
        <v>15.53</v>
      </c>
      <c r="H43" s="976"/>
      <c r="I43" s="104">
        <f>ROUND(J43*Belarus*(1-$B$77),2)</f>
        <v>3603</v>
      </c>
      <c r="J43" s="428">
        <f t="shared" si="1"/>
        <v>3603</v>
      </c>
      <c r="K43" s="518">
        <v>232</v>
      </c>
      <c r="L43" s="320">
        <v>1</v>
      </c>
      <c r="M43" s="518"/>
      <c r="N43" s="521"/>
      <c r="O43" s="788"/>
      <c r="P43" s="9"/>
      <c r="Q43" s="789"/>
      <c r="R43" s="75"/>
      <c r="S43" s="9"/>
      <c r="T43" s="9"/>
    </row>
    <row r="44" spans="1:20">
      <c r="A44" s="1023"/>
      <c r="B44" s="971"/>
      <c r="C44" s="979"/>
      <c r="D44" s="192">
        <v>4</v>
      </c>
      <c r="E44" s="189" t="s">
        <v>325</v>
      </c>
      <c r="F44" s="138" t="s">
        <v>597</v>
      </c>
      <c r="G44" s="179">
        <v>15.53</v>
      </c>
      <c r="H44" s="976"/>
      <c r="I44" s="104">
        <f>ROUND(J44*Belarus*(1-$B$77),2)</f>
        <v>3681</v>
      </c>
      <c r="J44" s="428">
        <f t="shared" si="1"/>
        <v>3681</v>
      </c>
      <c r="K44" s="518">
        <v>232</v>
      </c>
      <c r="L44" s="320">
        <v>1</v>
      </c>
      <c r="M44" s="518">
        <v>5</v>
      </c>
      <c r="N44" s="521"/>
      <c r="O44" s="788"/>
      <c r="P44" s="9"/>
      <c r="Q44" s="789"/>
      <c r="R44" s="75"/>
      <c r="S44" s="9"/>
      <c r="T44" s="9"/>
    </row>
    <row r="45" spans="1:20">
      <c r="A45" s="1023"/>
      <c r="B45" s="971"/>
      <c r="C45" s="979"/>
      <c r="D45" s="192">
        <v>5</v>
      </c>
      <c r="E45" s="189"/>
      <c r="F45" s="138" t="s">
        <v>599</v>
      </c>
      <c r="G45" s="179">
        <v>19.52</v>
      </c>
      <c r="H45" s="976"/>
      <c r="I45" s="104">
        <f>ROUND(J45*Belarus*(1-$B$77),2)</f>
        <v>4529</v>
      </c>
      <c r="J45" s="428">
        <f t="shared" si="1"/>
        <v>4529</v>
      </c>
      <c r="K45" s="518">
        <v>232</v>
      </c>
      <c r="L45" s="320">
        <v>1</v>
      </c>
      <c r="M45" s="518"/>
      <c r="N45" s="521"/>
      <c r="O45" s="788"/>
      <c r="P45" s="9"/>
      <c r="Q45" s="789"/>
      <c r="R45" s="9"/>
      <c r="S45" s="9"/>
      <c r="T45" s="9"/>
    </row>
    <row r="46" spans="1:20">
      <c r="A46" s="1024"/>
      <c r="B46" s="972"/>
      <c r="C46" s="980"/>
      <c r="D46" s="191">
        <v>5</v>
      </c>
      <c r="E46" s="186" t="s">
        <v>325</v>
      </c>
      <c r="F46" s="139" t="s">
        <v>600</v>
      </c>
      <c r="G46" s="100">
        <v>19.52</v>
      </c>
      <c r="H46" s="977"/>
      <c r="I46" s="105">
        <f>ROUND(J46*Belarus*(1-$B$77),2)</f>
        <v>4626</v>
      </c>
      <c r="J46" s="428">
        <f t="shared" si="1"/>
        <v>4626</v>
      </c>
      <c r="K46" s="518">
        <v>232</v>
      </c>
      <c r="L46" s="320">
        <v>1</v>
      </c>
      <c r="M46" s="518">
        <v>5</v>
      </c>
      <c r="N46" s="521"/>
      <c r="O46" s="788"/>
      <c r="P46" s="9"/>
      <c r="Q46" s="789"/>
      <c r="R46" s="9"/>
      <c r="S46" s="9"/>
      <c r="T46" s="9"/>
    </row>
    <row r="47" spans="1:20" ht="65.099999999999994" customHeight="1">
      <c r="A47" s="88"/>
      <c r="B47" s="997" t="s">
        <v>476</v>
      </c>
      <c r="C47" s="998"/>
      <c r="D47" s="90" t="s">
        <v>40</v>
      </c>
      <c r="E47" s="501" t="s">
        <v>596</v>
      </c>
      <c r="F47" s="500" t="s">
        <v>82</v>
      </c>
      <c r="G47" s="92">
        <v>0.05</v>
      </c>
      <c r="H47" s="89">
        <v>100</v>
      </c>
      <c r="I47" s="80">
        <f t="shared" ref="I47:I62" si="2">ROUND(J47*Belarus*(1-$B$77),2)</f>
        <v>78</v>
      </c>
      <c r="J47" s="428">
        <v>78</v>
      </c>
      <c r="K47" s="320"/>
      <c r="L47" s="320"/>
      <c r="M47" s="320"/>
      <c r="N47" s="788"/>
      <c r="O47" s="130"/>
      <c r="P47" s="9"/>
      <c r="Q47" s="9"/>
      <c r="R47" s="9"/>
      <c r="S47" s="9"/>
      <c r="T47" s="9"/>
    </row>
    <row r="48" spans="1:20" ht="65.099999999999994" customHeight="1">
      <c r="A48" s="88"/>
      <c r="B48" s="997" t="s">
        <v>475</v>
      </c>
      <c r="C48" s="998"/>
      <c r="D48" s="90" t="s">
        <v>40</v>
      </c>
      <c r="E48" s="480" t="s">
        <v>325</v>
      </c>
      <c r="F48" s="180" t="s">
        <v>82</v>
      </c>
      <c r="G48" s="92">
        <v>0.05</v>
      </c>
      <c r="H48" s="89">
        <v>100</v>
      </c>
      <c r="I48" s="101">
        <f t="shared" si="2"/>
        <v>78</v>
      </c>
      <c r="J48" s="428">
        <v>78</v>
      </c>
      <c r="K48" s="320"/>
      <c r="L48" s="320"/>
      <c r="M48" s="320"/>
      <c r="N48" s="788"/>
      <c r="O48" s="130"/>
      <c r="P48" s="9"/>
      <c r="Q48" s="9"/>
      <c r="R48" s="9"/>
      <c r="S48" s="9"/>
      <c r="T48" s="9"/>
    </row>
    <row r="49" spans="1:21" ht="65.099999999999994" customHeight="1">
      <c r="A49" s="88"/>
      <c r="B49" s="997" t="s">
        <v>480</v>
      </c>
      <c r="C49" s="998"/>
      <c r="D49" s="90" t="s">
        <v>40</v>
      </c>
      <c r="E49" s="480"/>
      <c r="F49" s="180" t="s">
        <v>82</v>
      </c>
      <c r="G49" s="92">
        <v>0.08</v>
      </c>
      <c r="H49" s="89">
        <v>100</v>
      </c>
      <c r="I49" s="101">
        <f t="shared" si="2"/>
        <v>136</v>
      </c>
      <c r="J49" s="428">
        <v>136</v>
      </c>
      <c r="K49" s="320"/>
      <c r="L49" s="320"/>
      <c r="M49" s="320"/>
      <c r="N49" s="788"/>
      <c r="O49" s="130"/>
      <c r="P49" s="9"/>
      <c r="Q49" s="9"/>
      <c r="R49" s="9"/>
      <c r="S49" s="9"/>
      <c r="T49" s="9"/>
    </row>
    <row r="50" spans="1:21" ht="65.099999999999994" customHeight="1">
      <c r="A50" s="88"/>
      <c r="B50" s="997" t="s">
        <v>479</v>
      </c>
      <c r="C50" s="998"/>
      <c r="D50" s="90" t="s">
        <v>40</v>
      </c>
      <c r="E50" s="480" t="s">
        <v>325</v>
      </c>
      <c r="F50" s="180" t="s">
        <v>82</v>
      </c>
      <c r="G50" s="92">
        <v>0.08</v>
      </c>
      <c r="H50" s="89">
        <v>300</v>
      </c>
      <c r="I50" s="101">
        <f t="shared" si="2"/>
        <v>78</v>
      </c>
      <c r="J50" s="428">
        <v>78</v>
      </c>
      <c r="K50" s="320"/>
      <c r="L50" s="320"/>
      <c r="M50" s="320"/>
      <c r="N50" s="788"/>
      <c r="O50" s="130"/>
      <c r="P50" s="9"/>
      <c r="Q50" s="9"/>
      <c r="R50" s="9"/>
      <c r="S50" s="9"/>
      <c r="T50" s="9"/>
    </row>
    <row r="51" spans="1:21" ht="65.099999999999994" customHeight="1">
      <c r="A51" s="88"/>
      <c r="B51" s="997" t="s">
        <v>230</v>
      </c>
      <c r="C51" s="998"/>
      <c r="D51" s="90" t="s">
        <v>40</v>
      </c>
      <c r="E51" s="480" t="s">
        <v>325</v>
      </c>
      <c r="F51" s="180" t="s">
        <v>273</v>
      </c>
      <c r="G51" s="92">
        <v>0.11</v>
      </c>
      <c r="H51" s="89">
        <v>240</v>
      </c>
      <c r="I51" s="101">
        <f t="shared" si="2"/>
        <v>336</v>
      </c>
      <c r="J51" s="428">
        <v>336</v>
      </c>
      <c r="K51" s="320"/>
      <c r="L51" s="320"/>
      <c r="M51" s="320"/>
      <c r="N51" s="788"/>
      <c r="O51" s="130"/>
      <c r="P51" s="9"/>
      <c r="Q51" s="9"/>
      <c r="R51" s="9"/>
      <c r="S51" s="9"/>
      <c r="T51" s="9"/>
    </row>
    <row r="52" spans="1:21" ht="65.099999999999994" customHeight="1">
      <c r="A52" s="69"/>
      <c r="B52" s="1013" t="s">
        <v>593</v>
      </c>
      <c r="C52" s="1013"/>
      <c r="D52" s="11" t="s">
        <v>33</v>
      </c>
      <c r="E52" s="480" t="s">
        <v>325</v>
      </c>
      <c r="F52" s="180" t="s">
        <v>82</v>
      </c>
      <c r="G52" s="92">
        <v>0.1</v>
      </c>
      <c r="H52" s="89">
        <v>100</v>
      </c>
      <c r="I52" s="80">
        <f t="shared" si="2"/>
        <v>148</v>
      </c>
      <c r="J52" s="428">
        <v>148</v>
      </c>
      <c r="K52" s="320"/>
      <c r="L52" s="320"/>
      <c r="M52" s="320"/>
      <c r="N52" s="788"/>
      <c r="O52" s="130"/>
      <c r="P52" s="9"/>
      <c r="Q52" s="9"/>
      <c r="R52" s="9"/>
      <c r="S52" s="9"/>
      <c r="T52" s="9"/>
    </row>
    <row r="53" spans="1:21" ht="65.099999999999994" customHeight="1">
      <c r="A53" s="69"/>
      <c r="B53" s="1013" t="s">
        <v>594</v>
      </c>
      <c r="C53" s="1013"/>
      <c r="D53" s="11" t="s">
        <v>33</v>
      </c>
      <c r="E53" s="480" t="s">
        <v>325</v>
      </c>
      <c r="F53" s="180" t="s">
        <v>82</v>
      </c>
      <c r="G53" s="92">
        <v>0.1</v>
      </c>
      <c r="H53" s="89">
        <v>100</v>
      </c>
      <c r="I53" s="80">
        <f>ROUND(J53*Belarus*(1-$B$77),2)</f>
        <v>265</v>
      </c>
      <c r="J53" s="428">
        <v>265</v>
      </c>
      <c r="K53" s="320"/>
      <c r="L53" s="320"/>
      <c r="M53" s="320"/>
      <c r="N53" s="788"/>
      <c r="O53" s="130"/>
      <c r="P53" s="9"/>
      <c r="Q53" s="9"/>
      <c r="R53" s="9"/>
      <c r="S53" s="9"/>
      <c r="T53" s="9"/>
    </row>
    <row r="54" spans="1:21" ht="65.099999999999994" customHeight="1">
      <c r="A54" s="69"/>
      <c r="B54" s="1013" t="s">
        <v>478</v>
      </c>
      <c r="C54" s="1013"/>
      <c r="D54" s="305" t="s">
        <v>138</v>
      </c>
      <c r="E54" s="480"/>
      <c r="F54" s="180" t="s">
        <v>82</v>
      </c>
      <c r="G54" s="92">
        <v>0.1</v>
      </c>
      <c r="H54" s="89">
        <v>100</v>
      </c>
      <c r="I54" s="80">
        <f t="shared" si="2"/>
        <v>265</v>
      </c>
      <c r="J54" s="428">
        <v>265</v>
      </c>
      <c r="K54" s="320"/>
      <c r="L54" s="320"/>
      <c r="M54" s="320"/>
      <c r="N54" s="788"/>
      <c r="O54" s="130"/>
      <c r="P54" s="9"/>
      <c r="Q54" s="9"/>
      <c r="R54" s="9"/>
      <c r="S54" s="9"/>
      <c r="T54" s="9"/>
    </row>
    <row r="55" spans="1:21" ht="65.099999999999994" customHeight="1">
      <c r="A55" s="69"/>
      <c r="B55" s="1013" t="s">
        <v>477</v>
      </c>
      <c r="C55" s="1013"/>
      <c r="D55" s="11" t="s">
        <v>33</v>
      </c>
      <c r="E55" s="480"/>
      <c r="F55" s="180" t="s">
        <v>82</v>
      </c>
      <c r="G55" s="92">
        <v>0.1</v>
      </c>
      <c r="H55" s="89">
        <v>100</v>
      </c>
      <c r="I55" s="97">
        <f t="shared" si="2"/>
        <v>230</v>
      </c>
      <c r="J55" s="428">
        <v>230</v>
      </c>
      <c r="K55" s="320"/>
      <c r="L55" s="320"/>
      <c r="M55" s="320"/>
      <c r="N55" s="788"/>
      <c r="O55" s="130"/>
      <c r="P55" s="9"/>
      <c r="Q55" s="9"/>
      <c r="R55" s="9"/>
      <c r="S55" s="9"/>
      <c r="T55" s="9"/>
    </row>
    <row r="56" spans="1:21" ht="65.099999999999994" customHeight="1">
      <c r="A56" s="69"/>
      <c r="B56" s="1020" t="s">
        <v>474</v>
      </c>
      <c r="C56" s="1021"/>
      <c r="D56" s="800" t="s">
        <v>604</v>
      </c>
      <c r="E56" s="480" t="s">
        <v>325</v>
      </c>
      <c r="F56" s="180" t="s">
        <v>82</v>
      </c>
      <c r="G56" s="92">
        <v>0.1</v>
      </c>
      <c r="H56" s="89">
        <v>100</v>
      </c>
      <c r="I56" s="97">
        <f t="shared" si="2"/>
        <v>136</v>
      </c>
      <c r="J56" s="428">
        <v>136</v>
      </c>
      <c r="K56" s="320"/>
      <c r="L56" s="320"/>
      <c r="M56" s="320"/>
      <c r="N56" s="788"/>
      <c r="O56" s="130"/>
      <c r="P56" s="9"/>
      <c r="Q56" s="9"/>
      <c r="R56" s="9"/>
      <c r="S56" s="9"/>
      <c r="T56" s="9"/>
    </row>
    <row r="57" spans="1:21" ht="60" customHeight="1">
      <c r="A57" s="26"/>
      <c r="B57" s="1013" t="s">
        <v>83</v>
      </c>
      <c r="C57" s="1013"/>
      <c r="D57" s="11" t="s">
        <v>40</v>
      </c>
      <c r="E57" s="180" t="s">
        <v>377</v>
      </c>
      <c r="F57" s="180" t="s">
        <v>150</v>
      </c>
      <c r="G57" s="12">
        <v>8.0000000000000002E-3</v>
      </c>
      <c r="H57" s="53">
        <v>1500</v>
      </c>
      <c r="I57" s="80">
        <f t="shared" si="2"/>
        <v>62</v>
      </c>
      <c r="J57" s="428">
        <v>62</v>
      </c>
      <c r="K57" s="320"/>
      <c r="L57" s="320"/>
      <c r="M57" s="320"/>
      <c r="N57" s="788"/>
      <c r="O57" s="130"/>
      <c r="P57" s="9"/>
      <c r="Q57" s="9"/>
      <c r="R57" s="9"/>
      <c r="S57" s="9"/>
      <c r="T57" s="9"/>
    </row>
    <row r="58" spans="1:21" ht="60" customHeight="1">
      <c r="A58" s="26"/>
      <c r="B58" s="1020" t="s">
        <v>122</v>
      </c>
      <c r="C58" s="1021"/>
      <c r="D58" s="11" t="s">
        <v>123</v>
      </c>
      <c r="E58" s="534"/>
      <c r="F58" s="534" t="s">
        <v>17</v>
      </c>
      <c r="G58" s="91">
        <v>0.14000000000000001</v>
      </c>
      <c r="H58" s="53">
        <v>100</v>
      </c>
      <c r="I58" s="80">
        <f t="shared" si="2"/>
        <v>64</v>
      </c>
      <c r="J58" s="428">
        <v>64</v>
      </c>
      <c r="K58" s="320"/>
      <c r="L58" s="320"/>
      <c r="M58" s="320"/>
      <c r="N58" s="788"/>
      <c r="O58" s="130"/>
      <c r="P58" s="9"/>
      <c r="Q58" s="9"/>
      <c r="R58" s="9"/>
      <c r="S58" s="9"/>
      <c r="T58" s="9"/>
    </row>
    <row r="59" spans="1:21" ht="60" customHeight="1">
      <c r="A59" s="26"/>
      <c r="B59" s="1013" t="s">
        <v>491</v>
      </c>
      <c r="C59" s="1013"/>
      <c r="D59" s="1013"/>
      <c r="E59" s="1013"/>
      <c r="F59" s="180" t="s">
        <v>139</v>
      </c>
      <c r="G59" s="91">
        <v>0.05</v>
      </c>
      <c r="H59" s="89">
        <v>200</v>
      </c>
      <c r="I59" s="80">
        <f t="shared" si="2"/>
        <v>30</v>
      </c>
      <c r="J59" s="428">
        <v>30</v>
      </c>
      <c r="K59" s="320"/>
      <c r="L59" s="320"/>
      <c r="M59" s="320"/>
      <c r="N59" s="681"/>
      <c r="O59" s="130"/>
      <c r="P59" s="9"/>
      <c r="Q59" s="9"/>
      <c r="R59" s="9"/>
      <c r="S59" s="9"/>
      <c r="T59" s="9"/>
    </row>
    <row r="60" spans="1:21" ht="60" customHeight="1">
      <c r="A60" s="26"/>
      <c r="B60" s="1013" t="s">
        <v>489</v>
      </c>
      <c r="C60" s="1013"/>
      <c r="D60" s="1013"/>
      <c r="E60" s="1013"/>
      <c r="F60" s="180" t="s">
        <v>490</v>
      </c>
      <c r="G60" s="12">
        <v>2E-3</v>
      </c>
      <c r="H60" s="53" t="s">
        <v>137</v>
      </c>
      <c r="I60" s="80">
        <f t="shared" si="2"/>
        <v>16</v>
      </c>
      <c r="J60" s="428">
        <v>16</v>
      </c>
      <c r="K60" s="320"/>
      <c r="L60" s="320"/>
      <c r="M60" s="320"/>
      <c r="N60" s="681"/>
      <c r="O60" s="130"/>
      <c r="P60" s="9"/>
      <c r="Q60" s="9"/>
      <c r="R60" s="9"/>
      <c r="S60" s="9"/>
      <c r="T60" s="9"/>
    </row>
    <row r="61" spans="1:21" ht="60" customHeight="1">
      <c r="A61" s="26"/>
      <c r="B61" s="1013" t="s">
        <v>553</v>
      </c>
      <c r="C61" s="1013"/>
      <c r="D61" s="1013"/>
      <c r="E61" s="1013"/>
      <c r="F61" s="180" t="s">
        <v>149</v>
      </c>
      <c r="G61" s="89">
        <v>1.6E-2</v>
      </c>
      <c r="H61" s="53" t="s">
        <v>137</v>
      </c>
      <c r="I61" s="80">
        <f t="shared" si="2"/>
        <v>16</v>
      </c>
      <c r="J61" s="428">
        <v>16</v>
      </c>
      <c r="K61" s="320"/>
      <c r="L61" s="320"/>
      <c r="M61" s="320"/>
      <c r="N61" s="681"/>
      <c r="O61" s="130"/>
      <c r="P61" s="9"/>
      <c r="Q61" s="9"/>
      <c r="R61" s="9"/>
      <c r="S61" s="9"/>
      <c r="T61" s="9"/>
    </row>
    <row r="62" spans="1:21" ht="60" customHeight="1">
      <c r="A62" s="26"/>
      <c r="B62" s="1013" t="s">
        <v>119</v>
      </c>
      <c r="C62" s="1013"/>
      <c r="D62" s="1013"/>
      <c r="E62" s="1013"/>
      <c r="F62" s="180" t="s">
        <v>149</v>
      </c>
      <c r="G62" s="12" t="s">
        <v>40</v>
      </c>
      <c r="H62" s="89">
        <v>200</v>
      </c>
      <c r="I62" s="80">
        <f t="shared" si="2"/>
        <v>50</v>
      </c>
      <c r="J62" s="428">
        <v>50</v>
      </c>
      <c r="K62" s="320"/>
      <c r="L62" s="320"/>
      <c r="M62" s="320"/>
      <c r="N62" s="681"/>
      <c r="O62" s="130"/>
      <c r="P62" s="9"/>
      <c r="Q62" s="9"/>
      <c r="R62" s="9"/>
      <c r="S62" s="9"/>
      <c r="T62" s="9"/>
    </row>
    <row r="63" spans="1:21" ht="45" customHeight="1">
      <c r="A63" s="1022" t="s">
        <v>464</v>
      </c>
      <c r="B63" s="1022"/>
      <c r="C63" s="1022"/>
      <c r="D63" s="1022"/>
      <c r="E63" s="1022"/>
      <c r="F63" s="1022"/>
      <c r="G63" s="1022"/>
      <c r="H63" s="1022"/>
      <c r="I63" s="1022"/>
      <c r="J63" s="1022"/>
      <c r="K63" s="1022"/>
      <c r="L63" s="1022"/>
      <c r="M63" s="1022"/>
      <c r="N63" s="9"/>
      <c r="O63" s="9"/>
      <c r="P63" s="9"/>
      <c r="Q63" s="9"/>
      <c r="R63" s="9"/>
      <c r="S63" s="9"/>
      <c r="T63" s="9"/>
      <c r="U63" s="9"/>
    </row>
    <row r="64" spans="1:21" ht="21.9" customHeight="1">
      <c r="A64" s="250" t="s">
        <v>213</v>
      </c>
      <c r="B64" s="46"/>
      <c r="C64" s="46"/>
      <c r="D64" s="988" t="s">
        <v>529</v>
      </c>
      <c r="E64" s="988"/>
      <c r="F64" s="988"/>
      <c r="G64" s="988"/>
      <c r="H64" s="988"/>
      <c r="I64" s="988"/>
      <c r="J64" s="347"/>
      <c r="K64" s="502"/>
      <c r="L64" s="502"/>
      <c r="M64" s="502"/>
      <c r="N64" s="9"/>
      <c r="O64" s="9"/>
      <c r="P64" s="9"/>
      <c r="Q64" s="9"/>
      <c r="R64" s="9"/>
      <c r="S64" s="9"/>
      <c r="T64" s="9"/>
      <c r="U64" s="9"/>
    </row>
    <row r="65" spans="1:21" ht="21.9" customHeight="1">
      <c r="A65" s="237" t="s">
        <v>379</v>
      </c>
      <c r="B65" s="46"/>
      <c r="C65" s="46"/>
      <c r="D65" s="988"/>
      <c r="E65" s="988"/>
      <c r="F65" s="988"/>
      <c r="G65" s="988"/>
      <c r="H65" s="988"/>
      <c r="I65" s="988"/>
      <c r="J65" s="347"/>
      <c r="K65" s="502"/>
      <c r="L65" s="502"/>
      <c r="M65" s="502"/>
      <c r="N65" s="9"/>
      <c r="O65" s="9"/>
      <c r="P65" s="9"/>
      <c r="Q65" s="9"/>
      <c r="R65" s="9"/>
      <c r="S65" s="9"/>
      <c r="T65" s="9"/>
      <c r="U65" s="9"/>
    </row>
    <row r="66" spans="1:21" ht="21.9" customHeight="1">
      <c r="A66" s="237" t="s">
        <v>378</v>
      </c>
      <c r="B66" s="46"/>
      <c r="C66" s="46"/>
      <c r="D66" s="1012" t="s">
        <v>560</v>
      </c>
      <c r="E66" s="1012"/>
      <c r="F66" s="1012"/>
      <c r="G66" s="1012"/>
      <c r="H66" s="1012"/>
      <c r="I66" s="1012"/>
      <c r="J66" s="348"/>
      <c r="K66" s="502"/>
      <c r="L66" s="502"/>
      <c r="M66" s="502"/>
      <c r="N66" s="9"/>
      <c r="O66" s="9"/>
      <c r="P66" s="9"/>
      <c r="Q66" s="9"/>
      <c r="R66" s="9"/>
      <c r="S66" s="9"/>
      <c r="T66" s="9"/>
      <c r="U66" s="9"/>
    </row>
    <row r="67" spans="1:21" ht="21.9" customHeight="1">
      <c r="A67" s="237" t="s">
        <v>223</v>
      </c>
      <c r="B67" s="46"/>
      <c r="C67" s="46"/>
      <c r="J67" s="348"/>
      <c r="K67" s="502"/>
      <c r="L67" s="502"/>
      <c r="M67" s="502"/>
      <c r="N67" s="9"/>
      <c r="O67" s="9"/>
      <c r="P67" s="9"/>
      <c r="Q67" s="9"/>
      <c r="R67" s="9"/>
      <c r="S67" s="9"/>
      <c r="T67" s="9"/>
      <c r="U67" s="9"/>
    </row>
    <row r="68" spans="1:21" ht="21.9" customHeight="1">
      <c r="A68" s="237" t="s">
        <v>224</v>
      </c>
      <c r="B68" s="46"/>
      <c r="C68" s="46"/>
      <c r="D68" s="1014" t="s">
        <v>467</v>
      </c>
      <c r="E68" s="1015"/>
      <c r="F68" s="1015"/>
      <c r="G68" s="1015"/>
      <c r="H68" s="1015"/>
      <c r="I68" s="1016"/>
      <c r="J68" s="348"/>
      <c r="K68" s="502"/>
      <c r="L68" s="502"/>
      <c r="M68" s="502"/>
      <c r="N68" s="9"/>
      <c r="O68" s="9"/>
      <c r="P68" s="9"/>
      <c r="Q68" s="9"/>
      <c r="R68" s="9"/>
      <c r="S68" s="9"/>
      <c r="T68" s="9"/>
      <c r="U68" s="9"/>
    </row>
    <row r="69" spans="1:21" ht="21.9" customHeight="1">
      <c r="A69" s="237" t="s">
        <v>225</v>
      </c>
      <c r="B69" s="46"/>
      <c r="C69" s="46"/>
      <c r="D69" s="1017"/>
      <c r="E69" s="1018"/>
      <c r="F69" s="1018"/>
      <c r="G69" s="1018"/>
      <c r="H69" s="1018"/>
      <c r="I69" s="1019"/>
      <c r="J69" s="348"/>
      <c r="K69" s="502"/>
      <c r="L69" s="502"/>
      <c r="M69" s="502"/>
      <c r="N69" s="9"/>
      <c r="O69" s="9"/>
      <c r="P69" s="9"/>
      <c r="Q69" s="9"/>
      <c r="R69" s="9"/>
      <c r="S69" s="9"/>
      <c r="T69" s="9"/>
      <c r="U69" s="9"/>
    </row>
    <row r="70" spans="1:21" ht="21.9" customHeight="1">
      <c r="A70" s="237" t="s">
        <v>362</v>
      </c>
      <c r="B70" s="46"/>
      <c r="C70" s="46"/>
      <c r="D70" s="46"/>
      <c r="E70" s="46"/>
      <c r="F70" s="46"/>
      <c r="G70" s="46"/>
      <c r="H70" s="46"/>
      <c r="I70" s="46"/>
      <c r="J70" s="348"/>
      <c r="K70" s="502"/>
      <c r="L70" s="502"/>
      <c r="M70" s="502"/>
      <c r="N70" s="9"/>
      <c r="O70" s="9"/>
      <c r="P70" s="9"/>
      <c r="Q70" s="9"/>
      <c r="R70" s="9"/>
      <c r="S70" s="9"/>
      <c r="T70" s="9"/>
      <c r="U70" s="9"/>
    </row>
    <row r="71" spans="1:21" ht="21.9" customHeight="1">
      <c r="A71" s="237" t="s">
        <v>363</v>
      </c>
      <c r="B71" s="46"/>
      <c r="C71" s="46"/>
      <c r="D71" s="237" t="s">
        <v>622</v>
      </c>
      <c r="E71" s="254"/>
      <c r="F71" s="254"/>
      <c r="G71" s="254"/>
      <c r="H71" s="254"/>
      <c r="I71" s="254"/>
      <c r="J71" s="348"/>
      <c r="K71" s="502"/>
      <c r="L71" s="502"/>
      <c r="M71" s="502"/>
      <c r="N71" s="9"/>
      <c r="O71" s="9"/>
      <c r="P71" s="9"/>
      <c r="Q71" s="9"/>
      <c r="R71" s="9"/>
      <c r="S71" s="9"/>
      <c r="T71" s="9"/>
      <c r="U71" s="9"/>
    </row>
    <row r="72" spans="1:21" ht="20.25" customHeight="1">
      <c r="A72" s="237" t="s">
        <v>595</v>
      </c>
      <c r="B72" s="96"/>
      <c r="C72" s="96"/>
      <c r="D72" s="254"/>
      <c r="E72" s="254"/>
      <c r="F72" s="254"/>
      <c r="G72" s="254"/>
      <c r="H72" s="254"/>
      <c r="I72" s="254"/>
      <c r="J72" s="348"/>
      <c r="K72" s="502"/>
      <c r="L72" s="502"/>
      <c r="M72" s="502"/>
      <c r="N72" s="9"/>
      <c r="O72" s="9"/>
      <c r="P72" s="9"/>
      <c r="Q72" s="9"/>
      <c r="R72" s="9"/>
      <c r="S72" s="9"/>
      <c r="T72" s="9"/>
      <c r="U72" s="9"/>
    </row>
    <row r="73" spans="1:21" ht="20.25" customHeight="1">
      <c r="B73" s="52"/>
      <c r="C73" s="52"/>
      <c r="D73" s="52"/>
      <c r="J73" s="348"/>
      <c r="K73" s="502"/>
      <c r="L73" s="502"/>
      <c r="M73" s="502"/>
      <c r="N73" s="9"/>
      <c r="O73" s="9"/>
      <c r="P73" s="9"/>
      <c r="Q73" s="9"/>
      <c r="R73" s="9"/>
      <c r="S73" s="9"/>
      <c r="T73" s="9"/>
      <c r="U73" s="9"/>
    </row>
    <row r="74" spans="1:21">
      <c r="B74" s="51"/>
      <c r="C74" s="51"/>
      <c r="D74" s="51"/>
      <c r="E74" s="51"/>
      <c r="G74" s="51"/>
      <c r="H74" s="51"/>
      <c r="I74" s="51"/>
      <c r="J74" s="348"/>
      <c r="K74" s="502"/>
      <c r="L74" s="502"/>
      <c r="M74" s="502"/>
      <c r="N74" s="46"/>
      <c r="O74" s="46"/>
      <c r="P74" s="46"/>
      <c r="Q74" s="46"/>
      <c r="R74" s="46"/>
      <c r="S74" s="46"/>
      <c r="T74" s="9"/>
      <c r="U74" s="9"/>
    </row>
    <row r="75" spans="1:21" ht="20.25" customHeight="1">
      <c r="J75" s="349"/>
      <c r="K75" s="502"/>
      <c r="L75" s="502"/>
      <c r="M75" s="502"/>
      <c r="N75" s="9"/>
      <c r="O75" s="9"/>
      <c r="P75" s="9"/>
      <c r="Q75" s="9"/>
      <c r="R75" s="9"/>
      <c r="S75" s="9"/>
      <c r="T75" s="9"/>
      <c r="U75" s="9"/>
    </row>
    <row r="76" spans="1:21">
      <c r="A76" s="9"/>
      <c r="B76" s="9"/>
      <c r="C76" s="9"/>
      <c r="D76" s="9"/>
      <c r="E76" s="9"/>
      <c r="F76" s="9"/>
      <c r="G76" s="9"/>
      <c r="H76" s="9"/>
      <c r="I76" s="9"/>
      <c r="J76" s="347"/>
      <c r="K76" s="19"/>
      <c r="L76" s="19"/>
      <c r="M76" s="19"/>
      <c r="N76" s="9"/>
      <c r="O76" s="9"/>
      <c r="P76" s="9"/>
      <c r="Q76" s="9"/>
      <c r="R76" s="9"/>
      <c r="S76" s="9"/>
      <c r="T76" s="9"/>
      <c r="U76" s="9"/>
    </row>
    <row r="77" spans="1:21" ht="33">
      <c r="A77" s="93" t="s">
        <v>51</v>
      </c>
      <c r="B77" s="49">
        <v>0</v>
      </c>
      <c r="C77" s="9"/>
      <c r="D77" s="9"/>
      <c r="E77" s="9"/>
      <c r="F77" s="9"/>
      <c r="G77" s="9"/>
      <c r="H77" s="9"/>
      <c r="I77" s="9"/>
      <c r="J77" s="347"/>
      <c r="K77" s="19"/>
      <c r="L77" s="19"/>
      <c r="M77" s="19"/>
      <c r="N77" s="9"/>
      <c r="O77" s="9"/>
      <c r="P77" s="9"/>
      <c r="Q77" s="9"/>
      <c r="R77" s="9"/>
      <c r="S77" s="9"/>
      <c r="T77" s="9"/>
      <c r="U77" s="9"/>
    </row>
    <row r="78" spans="1:21">
      <c r="A78" s="18"/>
      <c r="B78" s="9"/>
      <c r="C78" s="9"/>
      <c r="D78" s="9"/>
      <c r="E78" s="9"/>
      <c r="F78" s="9"/>
      <c r="G78" s="9"/>
      <c r="H78" s="9"/>
      <c r="I78" s="9"/>
      <c r="J78" s="347"/>
      <c r="K78" s="19"/>
      <c r="L78" s="19"/>
      <c r="M78" s="19"/>
      <c r="N78" s="9"/>
      <c r="O78" s="9"/>
      <c r="P78" s="9"/>
      <c r="Q78" s="9"/>
      <c r="R78" s="9"/>
      <c r="S78" s="9"/>
      <c r="T78" s="9"/>
      <c r="U78" s="9"/>
    </row>
    <row r="79" spans="1:21">
      <c r="A79" s="16"/>
      <c r="B79" s="16"/>
      <c r="C79" s="16"/>
      <c r="D79" s="16"/>
      <c r="E79" s="16"/>
      <c r="F79" s="16"/>
      <c r="G79" s="16"/>
      <c r="H79" s="16"/>
      <c r="I79" s="16"/>
      <c r="J79" s="350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7"/>
    </row>
    <row r="80" spans="1:21">
      <c r="A80" s="16"/>
      <c r="B80" s="16"/>
      <c r="C80" s="16"/>
      <c r="D80" s="16"/>
      <c r="E80" s="16"/>
      <c r="F80" s="16"/>
      <c r="G80" s="16"/>
      <c r="H80" s="16"/>
      <c r="I80" s="16"/>
      <c r="J80" s="350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7"/>
    </row>
    <row r="81" spans="1:21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350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9"/>
    </row>
    <row r="82" spans="1:21">
      <c r="A82" s="9"/>
      <c r="B82" s="9"/>
      <c r="C82" s="9"/>
      <c r="D82" s="9"/>
      <c r="E82" s="9"/>
      <c r="F82" s="9"/>
      <c r="G82" s="9"/>
      <c r="H82" s="9"/>
      <c r="I82" s="9"/>
      <c r="J82" s="347"/>
      <c r="K82" s="19"/>
      <c r="L82" s="19"/>
      <c r="M82" s="19"/>
      <c r="N82" s="9"/>
      <c r="O82" s="9"/>
      <c r="P82" s="9"/>
      <c r="Q82" s="9"/>
      <c r="R82" s="9"/>
      <c r="S82" s="9"/>
      <c r="T82" s="9"/>
      <c r="U82" s="9"/>
    </row>
  </sheetData>
  <mergeCells count="36">
    <mergeCell ref="B3:C3"/>
    <mergeCell ref="C4:C16"/>
    <mergeCell ref="B55:C55"/>
    <mergeCell ref="B52:C52"/>
    <mergeCell ref="B54:C54"/>
    <mergeCell ref="B51:C51"/>
    <mergeCell ref="B49:C49"/>
    <mergeCell ref="B4:B12"/>
    <mergeCell ref="B14:B20"/>
    <mergeCell ref="C21:C38"/>
    <mergeCell ref="B50:C50"/>
    <mergeCell ref="A4:A46"/>
    <mergeCell ref="H4:H16"/>
    <mergeCell ref="H39:H40"/>
    <mergeCell ref="C39:C40"/>
    <mergeCell ref="H21:H38"/>
    <mergeCell ref="H41:H46"/>
    <mergeCell ref="C41:C46"/>
    <mergeCell ref="B21:B36"/>
    <mergeCell ref="B38:B46"/>
    <mergeCell ref="C17:C20"/>
    <mergeCell ref="H17:H20"/>
    <mergeCell ref="D66:I66"/>
    <mergeCell ref="B53:C53"/>
    <mergeCell ref="B47:C47"/>
    <mergeCell ref="B48:C48"/>
    <mergeCell ref="D68:I69"/>
    <mergeCell ref="B58:C58"/>
    <mergeCell ref="A63:M63"/>
    <mergeCell ref="B56:C56"/>
    <mergeCell ref="D64:I65"/>
    <mergeCell ref="B59:E59"/>
    <mergeCell ref="B60:E60"/>
    <mergeCell ref="B61:E61"/>
    <mergeCell ref="B62:E62"/>
    <mergeCell ref="B57:C57"/>
  </mergeCells>
  <phoneticPr fontId="24" type="noConversion"/>
  <conditionalFormatting sqref="A64">
    <cfRule type="cellIs" dxfId="0" priority="1" operator="equal">
      <formula>0</formula>
    </cfRule>
  </conditionalFormatting>
  <printOptions horizontalCentered="1"/>
  <pageMargins left="0" right="0" top="0" bottom="0" header="0" footer="0"/>
  <pageSetup paperSize="9" scale="35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C00000"/>
    <pageSetUpPr fitToPage="1"/>
  </sheetPr>
  <dimension ref="A1:Q59"/>
  <sheetViews>
    <sheetView showGridLines="0" zoomScale="55" zoomScaleNormal="55" zoomScaleSheetLayoutView="55" zoomScalePageLayoutView="40" workbookViewId="0">
      <selection activeCell="J6" sqref="J6"/>
    </sheetView>
  </sheetViews>
  <sheetFormatPr defaultColWidth="9.109375" defaultRowHeight="22.8"/>
  <cols>
    <col min="1" max="1" width="38.109375" style="1" customWidth="1"/>
    <col min="2" max="2" width="90.88671875" style="1" customWidth="1"/>
    <col min="3" max="3" width="28.6640625" style="1" customWidth="1"/>
    <col min="4" max="4" width="30.6640625" style="1" customWidth="1"/>
    <col min="5" max="5" width="23.5546875" style="1" customWidth="1"/>
    <col min="6" max="6" width="35.6640625" style="1" customWidth="1"/>
    <col min="7" max="7" width="30.6640625" style="1" customWidth="1"/>
    <col min="8" max="8" width="11.5546875" style="106" hidden="1" customWidth="1"/>
    <col min="9" max="9" width="16.109375" style="1" customWidth="1"/>
    <col min="10" max="10" width="11.5546875" style="1" customWidth="1"/>
    <col min="11" max="11" width="11.5546875" style="1" bestFit="1" customWidth="1"/>
    <col min="12" max="12" width="13.44140625" style="1" bestFit="1" customWidth="1"/>
    <col min="13" max="16" width="9.109375" style="1"/>
    <col min="17" max="17" width="13.5546875" style="1" customWidth="1"/>
    <col min="18" max="16384" width="9.109375" style="1"/>
  </cols>
  <sheetData>
    <row r="1" spans="1:17" ht="75.75" customHeight="1">
      <c r="C1" s="123"/>
      <c r="D1" s="123"/>
      <c r="E1" s="123"/>
      <c r="F1" s="123"/>
      <c r="G1" s="123"/>
      <c r="H1" s="107"/>
      <c r="I1" s="24"/>
      <c r="J1" s="24"/>
      <c r="K1" s="24"/>
      <c r="L1" s="24"/>
      <c r="M1" s="24"/>
      <c r="N1" s="24"/>
      <c r="O1" s="24"/>
      <c r="P1" s="24"/>
      <c r="Q1" s="24"/>
    </row>
    <row r="2" spans="1:17" ht="33" customHeight="1">
      <c r="B2" s="1044" t="s">
        <v>167</v>
      </c>
      <c r="C2" s="1044"/>
      <c r="D2" s="1044"/>
      <c r="E2" s="203"/>
      <c r="F2" s="244" t="s">
        <v>151</v>
      </c>
      <c r="G2" s="510">
        <v>44228</v>
      </c>
      <c r="H2" s="510"/>
      <c r="I2" s="25"/>
      <c r="J2" s="9"/>
      <c r="K2" s="9"/>
      <c r="L2" s="9"/>
      <c r="M2" s="9"/>
      <c r="N2" s="9"/>
      <c r="O2" s="9"/>
      <c r="P2" s="9"/>
      <c r="Q2" s="9"/>
    </row>
    <row r="3" spans="1:17" ht="75" customHeight="1">
      <c r="A3" s="1699" t="s">
        <v>95</v>
      </c>
      <c r="B3" s="1701" t="s">
        <v>86</v>
      </c>
      <c r="C3" s="1702"/>
      <c r="D3" s="1705"/>
      <c r="E3" s="1699" t="s">
        <v>32</v>
      </c>
      <c r="F3" s="1704" t="s">
        <v>102</v>
      </c>
      <c r="G3" s="1700" t="s">
        <v>511</v>
      </c>
      <c r="H3" s="303" t="s">
        <v>21</v>
      </c>
      <c r="I3" s="9"/>
      <c r="J3" s="9"/>
      <c r="K3" s="9"/>
      <c r="L3" s="9"/>
      <c r="M3" s="9"/>
      <c r="N3" s="9"/>
      <c r="O3" s="9"/>
      <c r="P3" s="9"/>
    </row>
    <row r="4" spans="1:17" ht="56.1" customHeight="1">
      <c r="A4" s="26"/>
      <c r="B4" s="194" t="s">
        <v>140</v>
      </c>
      <c r="C4" s="11">
        <v>0.55000000000000004</v>
      </c>
      <c r="D4" s="180" t="s">
        <v>16</v>
      </c>
      <c r="E4" s="91">
        <v>1.25</v>
      </c>
      <c r="F4" s="53">
        <v>16</v>
      </c>
      <c r="G4" s="344">
        <f t="shared" ref="G4:G21" si="0">ROUND(H4*Belarus*(1-$B$54),2)</f>
        <v>926</v>
      </c>
      <c r="H4" s="428">
        <v>926</v>
      </c>
      <c r="I4" s="440"/>
      <c r="J4" s="9"/>
      <c r="K4" s="342"/>
      <c r="L4" s="9"/>
      <c r="M4" s="9"/>
      <c r="N4" s="9"/>
      <c r="O4" s="9"/>
      <c r="P4" s="9"/>
    </row>
    <row r="5" spans="1:17" ht="56.1" customHeight="1">
      <c r="A5" s="26"/>
      <c r="B5" s="194" t="s">
        <v>89</v>
      </c>
      <c r="C5" s="11">
        <v>0.55000000000000004</v>
      </c>
      <c r="D5" s="180" t="s">
        <v>16</v>
      </c>
      <c r="E5" s="91">
        <v>1.97</v>
      </c>
      <c r="F5" s="53">
        <v>16</v>
      </c>
      <c r="G5" s="344">
        <f t="shared" si="0"/>
        <v>1152</v>
      </c>
      <c r="H5" s="428">
        <v>1152</v>
      </c>
      <c r="I5" s="440"/>
      <c r="J5" s="9"/>
      <c r="K5" s="342"/>
      <c r="L5" s="9"/>
      <c r="M5" s="9"/>
      <c r="N5" s="9"/>
      <c r="O5" s="9"/>
      <c r="P5" s="9"/>
    </row>
    <row r="6" spans="1:17" ht="56.1" customHeight="1">
      <c r="A6" s="26"/>
      <c r="B6" s="194" t="s">
        <v>84</v>
      </c>
      <c r="C6" s="11">
        <v>0.55000000000000004</v>
      </c>
      <c r="D6" s="180" t="s">
        <v>16</v>
      </c>
      <c r="E6" s="91">
        <v>1.08</v>
      </c>
      <c r="F6" s="53">
        <v>20</v>
      </c>
      <c r="G6" s="344">
        <f t="shared" si="0"/>
        <v>541</v>
      </c>
      <c r="H6" s="428">
        <v>541</v>
      </c>
      <c r="I6" s="440"/>
      <c r="J6" s="9"/>
      <c r="K6" s="342"/>
      <c r="L6" s="9"/>
      <c r="M6" s="9"/>
      <c r="N6" s="9"/>
      <c r="O6" s="9"/>
      <c r="P6" s="9"/>
    </row>
    <row r="7" spans="1:17" ht="56.1" customHeight="1">
      <c r="A7" s="26"/>
      <c r="B7" s="194" t="s">
        <v>360</v>
      </c>
      <c r="C7" s="11">
        <v>0.55000000000000004</v>
      </c>
      <c r="D7" s="180" t="s">
        <v>16</v>
      </c>
      <c r="E7" s="91" t="s">
        <v>40</v>
      </c>
      <c r="F7" s="53" t="s">
        <v>40</v>
      </c>
      <c r="G7" s="344">
        <f t="shared" si="0"/>
        <v>1037</v>
      </c>
      <c r="H7" s="428">
        <v>1037</v>
      </c>
      <c r="I7" s="440"/>
      <c r="J7" s="9"/>
      <c r="K7" s="342"/>
      <c r="L7" s="9"/>
      <c r="M7" s="9"/>
      <c r="N7" s="9"/>
      <c r="O7" s="9"/>
      <c r="P7" s="9"/>
    </row>
    <row r="8" spans="1:17" ht="56.1" customHeight="1">
      <c r="A8" s="26"/>
      <c r="B8" s="194" t="s">
        <v>361</v>
      </c>
      <c r="C8" s="11">
        <v>0.55000000000000004</v>
      </c>
      <c r="D8" s="180" t="s">
        <v>16</v>
      </c>
      <c r="E8" s="91" t="s">
        <v>40</v>
      </c>
      <c r="F8" s="53" t="s">
        <v>137</v>
      </c>
      <c r="G8" s="344">
        <f t="shared" si="0"/>
        <v>1264</v>
      </c>
      <c r="H8" s="428">
        <v>1264</v>
      </c>
      <c r="I8" s="440"/>
      <c r="J8" s="9"/>
      <c r="K8" s="342"/>
      <c r="L8" s="9"/>
      <c r="M8" s="9"/>
      <c r="N8" s="9"/>
      <c r="O8" s="9"/>
      <c r="P8" s="9"/>
    </row>
    <row r="9" spans="1:17" ht="39.9" customHeight="1">
      <c r="A9" s="1025"/>
      <c r="B9" s="194" t="s">
        <v>460</v>
      </c>
      <c r="C9" s="11">
        <v>0.55000000000000004</v>
      </c>
      <c r="D9" s="1027" t="s">
        <v>16</v>
      </c>
      <c r="E9" s="91">
        <v>1.1000000000000001</v>
      </c>
      <c r="F9" s="53" t="s">
        <v>137</v>
      </c>
      <c r="G9" s="344">
        <f t="shared" si="0"/>
        <v>854</v>
      </c>
      <c r="H9" s="428">
        <v>854</v>
      </c>
      <c r="I9" s="440"/>
      <c r="J9" s="9"/>
      <c r="K9" s="342"/>
      <c r="L9" s="9"/>
      <c r="M9" s="9"/>
      <c r="N9" s="9"/>
      <c r="O9" s="9"/>
      <c r="P9" s="9"/>
    </row>
    <row r="10" spans="1:17" ht="39.9" customHeight="1">
      <c r="A10" s="1026"/>
      <c r="B10" s="194" t="s">
        <v>461</v>
      </c>
      <c r="C10" s="11">
        <v>0.95</v>
      </c>
      <c r="D10" s="1028"/>
      <c r="E10" s="91">
        <v>1.86</v>
      </c>
      <c r="F10" s="53" t="s">
        <v>137</v>
      </c>
      <c r="G10" s="344">
        <f t="shared" si="0"/>
        <v>1898</v>
      </c>
      <c r="H10" s="428">
        <v>1898</v>
      </c>
      <c r="I10" s="440"/>
      <c r="J10" s="9"/>
      <c r="K10" s="342"/>
      <c r="L10" s="9"/>
      <c r="M10" s="9"/>
      <c r="N10" s="9"/>
      <c r="O10" s="9"/>
      <c r="P10" s="9"/>
    </row>
    <row r="11" spans="1:17" ht="56.1" customHeight="1">
      <c r="A11" s="172"/>
      <c r="B11" s="194" t="s">
        <v>269</v>
      </c>
      <c r="C11" s="11">
        <v>0.5</v>
      </c>
      <c r="D11" s="180" t="s">
        <v>16</v>
      </c>
      <c r="E11" s="176">
        <v>1.08</v>
      </c>
      <c r="F11" s="53" t="s">
        <v>137</v>
      </c>
      <c r="G11" s="344">
        <f t="shared" si="0"/>
        <v>443</v>
      </c>
      <c r="H11" s="430">
        <v>443</v>
      </c>
      <c r="I11" s="440"/>
      <c r="J11" s="9"/>
      <c r="K11" s="343"/>
      <c r="L11" s="9"/>
      <c r="M11" s="9"/>
      <c r="N11" s="9"/>
      <c r="O11" s="9"/>
      <c r="P11" s="9"/>
    </row>
    <row r="12" spans="1:17" ht="56.1" customHeight="1">
      <c r="A12" s="341"/>
      <c r="B12" s="194" t="s">
        <v>270</v>
      </c>
      <c r="C12" s="11">
        <v>0.5</v>
      </c>
      <c r="D12" s="180" t="s">
        <v>16</v>
      </c>
      <c r="E12" s="176">
        <v>1.9</v>
      </c>
      <c r="F12" s="53" t="s">
        <v>137</v>
      </c>
      <c r="G12" s="344">
        <f t="shared" si="0"/>
        <v>882</v>
      </c>
      <c r="H12" s="431">
        <v>882</v>
      </c>
      <c r="I12" s="440"/>
      <c r="J12" s="9"/>
      <c r="K12" s="9"/>
      <c r="L12" s="9"/>
      <c r="M12" s="9"/>
      <c r="N12" s="9"/>
      <c r="O12" s="9"/>
      <c r="P12" s="9"/>
    </row>
    <row r="13" spans="1:17" ht="56.1" customHeight="1">
      <c r="A13" s="341"/>
      <c r="B13" s="194" t="s">
        <v>493</v>
      </c>
      <c r="C13" s="11" t="s">
        <v>365</v>
      </c>
      <c r="D13" s="340" t="s">
        <v>156</v>
      </c>
      <c r="E13" s="91">
        <v>4</v>
      </c>
      <c r="F13" s="53" t="s">
        <v>137</v>
      </c>
      <c r="G13" s="344">
        <f t="shared" si="0"/>
        <v>3887</v>
      </c>
      <c r="H13" s="428">
        <v>3887</v>
      </c>
      <c r="I13" s="440"/>
      <c r="J13" s="9"/>
      <c r="K13" s="9"/>
      <c r="L13" s="9"/>
      <c r="M13" s="9"/>
      <c r="N13" s="9"/>
      <c r="O13" s="9"/>
      <c r="P13" s="9"/>
    </row>
    <row r="14" spans="1:17" ht="69.900000000000006" customHeight="1">
      <c r="A14" s="779"/>
      <c r="B14" s="780" t="s">
        <v>590</v>
      </c>
      <c r="C14" s="1039" t="s">
        <v>592</v>
      </c>
      <c r="D14" s="782" t="s">
        <v>16</v>
      </c>
      <c r="E14" s="783">
        <v>2.2599999999999998</v>
      </c>
      <c r="F14" s="784"/>
      <c r="G14" s="785">
        <f t="shared" si="0"/>
        <v>1286</v>
      </c>
      <c r="H14" s="432">
        <v>1286</v>
      </c>
      <c r="I14" s="440"/>
      <c r="J14" s="9"/>
      <c r="K14" s="9"/>
      <c r="L14" s="9"/>
      <c r="M14" s="9"/>
      <c r="N14" s="9"/>
      <c r="O14" s="9"/>
    </row>
    <row r="15" spans="1:17" ht="69.900000000000006" customHeight="1">
      <c r="A15" s="779"/>
      <c r="B15" s="781" t="s">
        <v>591</v>
      </c>
      <c r="C15" s="1040"/>
      <c r="D15" s="782" t="s">
        <v>16</v>
      </c>
      <c r="E15" s="784">
        <v>5.19</v>
      </c>
      <c r="F15" s="784"/>
      <c r="G15" s="785">
        <f t="shared" si="0"/>
        <v>2759</v>
      </c>
      <c r="H15" s="433">
        <v>2759</v>
      </c>
      <c r="I15" s="440"/>
      <c r="J15" s="9"/>
      <c r="K15" s="9"/>
      <c r="L15" s="9"/>
      <c r="M15" s="9"/>
      <c r="N15" s="9"/>
      <c r="O15" s="9"/>
      <c r="P15" s="9"/>
    </row>
    <row r="16" spans="1:17" ht="56.1" customHeight="1">
      <c r="A16" s="26"/>
      <c r="B16" s="1013" t="s">
        <v>7</v>
      </c>
      <c r="C16" s="1013"/>
      <c r="D16" s="180" t="s">
        <v>17</v>
      </c>
      <c r="E16" s="12">
        <v>2E-3</v>
      </c>
      <c r="F16" s="53">
        <v>2000</v>
      </c>
      <c r="G16" s="80">
        <f t="shared" si="0"/>
        <v>20</v>
      </c>
      <c r="H16" s="432">
        <v>20</v>
      </c>
      <c r="I16" s="440"/>
      <c r="J16" s="9"/>
      <c r="K16" s="9"/>
      <c r="L16" s="9"/>
      <c r="M16" s="9"/>
      <c r="N16" s="9"/>
      <c r="O16" s="9"/>
      <c r="P16" s="9"/>
    </row>
    <row r="17" spans="1:16" ht="56.1" customHeight="1">
      <c r="A17" s="174"/>
      <c r="B17" s="1057" t="s">
        <v>135</v>
      </c>
      <c r="C17" s="1058"/>
      <c r="D17" s="180" t="s">
        <v>16</v>
      </c>
      <c r="E17" s="168">
        <v>0.72</v>
      </c>
      <c r="F17" s="171">
        <v>2</v>
      </c>
      <c r="G17" s="173">
        <f t="shared" si="0"/>
        <v>700</v>
      </c>
      <c r="H17" s="434">
        <v>700</v>
      </c>
      <c r="I17" s="440"/>
      <c r="J17" s="9"/>
      <c r="K17" s="9"/>
      <c r="L17" s="9"/>
      <c r="M17" s="9"/>
      <c r="N17" s="9"/>
      <c r="O17" s="9"/>
      <c r="P17" s="9"/>
    </row>
    <row r="18" spans="1:16" ht="56.1" customHeight="1">
      <c r="A18" s="1041"/>
      <c r="B18" s="1035" t="s">
        <v>226</v>
      </c>
      <c r="C18" s="194" t="s">
        <v>181</v>
      </c>
      <c r="D18" s="180" t="s">
        <v>228</v>
      </c>
      <c r="E18" s="427" t="s">
        <v>336</v>
      </c>
      <c r="F18" s="169" t="s">
        <v>390</v>
      </c>
      <c r="G18" s="80">
        <f t="shared" si="0"/>
        <v>772</v>
      </c>
      <c r="H18" s="434">
        <v>772</v>
      </c>
      <c r="I18" s="440"/>
      <c r="J18" s="9"/>
      <c r="K18" s="9"/>
      <c r="L18" s="9"/>
      <c r="M18" s="9"/>
      <c r="N18" s="9"/>
      <c r="O18" s="9"/>
      <c r="P18" s="9"/>
    </row>
    <row r="19" spans="1:16" ht="51.75" customHeight="1">
      <c r="A19" s="1041"/>
      <c r="B19" s="1036"/>
      <c r="C19" s="194" t="s">
        <v>182</v>
      </c>
      <c r="D19" s="180" t="s">
        <v>229</v>
      </c>
      <c r="E19" s="90">
        <v>3.22</v>
      </c>
      <c r="F19" s="169">
        <v>40</v>
      </c>
      <c r="G19" s="80">
        <f t="shared" si="0"/>
        <v>856</v>
      </c>
      <c r="H19" s="434">
        <v>856</v>
      </c>
      <c r="I19" s="440"/>
      <c r="J19" s="9"/>
      <c r="K19" s="9"/>
      <c r="L19" s="9"/>
      <c r="M19" s="9"/>
      <c r="N19" s="9"/>
      <c r="O19" s="9"/>
      <c r="P19" s="9"/>
    </row>
    <row r="20" spans="1:16" ht="56.1" customHeight="1">
      <c r="A20" s="87"/>
      <c r="B20" s="1037" t="s">
        <v>227</v>
      </c>
      <c r="C20" s="1038"/>
      <c r="D20" s="199"/>
      <c r="E20" s="200"/>
      <c r="F20" s="169" t="s">
        <v>137</v>
      </c>
      <c r="G20" s="173">
        <f t="shared" si="0"/>
        <v>446</v>
      </c>
      <c r="H20" s="434">
        <v>446</v>
      </c>
      <c r="I20" s="440"/>
      <c r="J20" s="9"/>
      <c r="K20" s="9"/>
      <c r="L20" s="9"/>
      <c r="M20" s="9"/>
      <c r="N20" s="9"/>
      <c r="O20" s="9"/>
      <c r="P20" s="9"/>
    </row>
    <row r="21" spans="1:16" ht="56.1" customHeight="1">
      <c r="A21" s="175"/>
      <c r="B21" s="1037" t="s">
        <v>8</v>
      </c>
      <c r="C21" s="1054"/>
      <c r="D21" s="181" t="s">
        <v>17</v>
      </c>
      <c r="E21" s="176">
        <v>0.11</v>
      </c>
      <c r="F21" s="169" t="s">
        <v>137</v>
      </c>
      <c r="G21" s="173">
        <f t="shared" si="0"/>
        <v>42</v>
      </c>
      <c r="H21" s="434">
        <v>42</v>
      </c>
      <c r="I21" s="440"/>
      <c r="J21" s="9"/>
      <c r="K21" s="9"/>
      <c r="L21" s="9"/>
      <c r="M21" s="9"/>
      <c r="N21" s="9"/>
      <c r="O21" s="9"/>
      <c r="P21" s="9"/>
    </row>
    <row r="22" spans="1:16" ht="69.900000000000006" customHeight="1">
      <c r="A22" s="175"/>
      <c r="B22" s="472" t="s">
        <v>401</v>
      </c>
      <c r="C22" s="341" t="s">
        <v>373</v>
      </c>
      <c r="D22" s="473" t="s">
        <v>15</v>
      </c>
      <c r="E22" s="99">
        <v>17.37</v>
      </c>
      <c r="F22" s="89" t="s">
        <v>137</v>
      </c>
      <c r="G22" s="173">
        <f>ROUND(H22*Belarus*(1-$C$54),2)</f>
        <v>3160</v>
      </c>
      <c r="H22" s="434">
        <v>3160</v>
      </c>
      <c r="I22" s="440"/>
      <c r="J22" s="9"/>
      <c r="K22" s="9"/>
      <c r="L22" s="9"/>
      <c r="M22" s="9"/>
      <c r="N22" s="9"/>
      <c r="O22" s="9"/>
      <c r="P22" s="9"/>
    </row>
    <row r="23" spans="1:16" ht="35.1" customHeight="1">
      <c r="A23" s="1042"/>
      <c r="B23" s="1055" t="s">
        <v>429</v>
      </c>
      <c r="C23" s="1059" t="s">
        <v>183</v>
      </c>
      <c r="D23" s="798" t="s">
        <v>603</v>
      </c>
      <c r="E23" s="99">
        <v>8.65</v>
      </c>
      <c r="F23" s="169" t="s">
        <v>137</v>
      </c>
      <c r="G23" s="173">
        <f>ROUND(H23*Belarus*(1-$C$54),2)</f>
        <v>3504</v>
      </c>
      <c r="H23" s="434">
        <v>3504</v>
      </c>
      <c r="I23" s="440"/>
      <c r="J23" s="9"/>
      <c r="K23" s="9"/>
      <c r="L23" s="9"/>
      <c r="M23" s="9"/>
      <c r="N23" s="9"/>
      <c r="O23" s="9"/>
      <c r="P23" s="9"/>
    </row>
    <row r="24" spans="1:16" ht="35.1" customHeight="1">
      <c r="A24" s="1043"/>
      <c r="B24" s="1056"/>
      <c r="C24" s="1060"/>
      <c r="D24" s="798" t="s">
        <v>430</v>
      </c>
      <c r="E24" s="99">
        <v>10</v>
      </c>
      <c r="F24" s="169" t="s">
        <v>137</v>
      </c>
      <c r="G24" s="173">
        <f>ROUND(H24*Belarus*(1-$C$54),2)</f>
        <v>3504</v>
      </c>
      <c r="H24" s="799">
        <v>3504</v>
      </c>
      <c r="I24" s="440"/>
      <c r="J24" s="9"/>
      <c r="K24" s="334"/>
      <c r="L24" s="309"/>
      <c r="M24" s="9"/>
      <c r="N24" s="9"/>
      <c r="O24" s="9"/>
      <c r="P24" s="9"/>
    </row>
    <row r="25" spans="1:16" ht="50.1" customHeight="1">
      <c r="A25" s="120"/>
      <c r="B25" s="1037" t="s">
        <v>9</v>
      </c>
      <c r="C25" s="1054"/>
      <c r="D25" s="181" t="s">
        <v>10</v>
      </c>
      <c r="E25" s="99">
        <v>0.11</v>
      </c>
      <c r="F25" s="89" t="s">
        <v>137</v>
      </c>
      <c r="G25" s="173">
        <f>ROUND(H25*Belarus*(1-$B$54),2)</f>
        <v>42</v>
      </c>
      <c r="H25" s="434">
        <v>42</v>
      </c>
      <c r="I25" s="440"/>
      <c r="J25" s="9"/>
      <c r="K25" s="9"/>
      <c r="L25" s="9"/>
      <c r="M25" s="9"/>
      <c r="N25" s="9"/>
      <c r="O25" s="9"/>
      <c r="P25" s="9"/>
    </row>
    <row r="26" spans="1:16" ht="45" customHeight="1">
      <c r="A26" s="120"/>
      <c r="B26" s="1037" t="s">
        <v>609</v>
      </c>
      <c r="C26" s="1054"/>
      <c r="D26" s="181" t="s">
        <v>15</v>
      </c>
      <c r="E26" s="99">
        <v>9.6</v>
      </c>
      <c r="F26" s="170">
        <v>1</v>
      </c>
      <c r="G26" s="173">
        <f>ROUND(H26*Belarus*(1-$B$54),2)</f>
        <v>7396</v>
      </c>
      <c r="H26" s="434">
        <v>7396</v>
      </c>
      <c r="I26" s="440"/>
      <c r="J26" s="9"/>
      <c r="K26" s="9"/>
      <c r="L26" s="9"/>
      <c r="M26" s="9"/>
      <c r="N26" s="9"/>
      <c r="O26" s="9"/>
      <c r="P26" s="9"/>
    </row>
    <row r="27" spans="1:16">
      <c r="A27" s="1064"/>
      <c r="B27" s="196" t="s">
        <v>345</v>
      </c>
      <c r="C27" s="1032" t="s">
        <v>78</v>
      </c>
      <c r="D27" s="1032"/>
      <c r="E27" s="1032"/>
      <c r="F27" s="1072" t="s">
        <v>344</v>
      </c>
      <c r="G27" s="82">
        <f>ROUND(H27*Belarus*(1-$D$54),2)</f>
        <v>1382</v>
      </c>
      <c r="H27" s="434">
        <v>1382</v>
      </c>
      <c r="I27" s="440"/>
      <c r="J27" s="9"/>
      <c r="K27" s="9"/>
      <c r="L27" s="9"/>
      <c r="M27" s="9"/>
      <c r="N27" s="9"/>
      <c r="O27" s="9"/>
      <c r="P27" s="9"/>
    </row>
    <row r="28" spans="1:16">
      <c r="A28" s="1064"/>
      <c r="B28" s="197" t="s">
        <v>346</v>
      </c>
      <c r="C28" s="1029" t="s">
        <v>343</v>
      </c>
      <c r="D28" s="1030"/>
      <c r="E28" s="1031"/>
      <c r="F28" s="1073"/>
      <c r="G28" s="470">
        <f t="shared" ref="G28:G37" si="1">ROUND(H28*Belarus*(1-$D$54),2)</f>
        <v>2080</v>
      </c>
      <c r="H28" s="434">
        <v>2080</v>
      </c>
      <c r="I28" s="440"/>
      <c r="J28" s="9"/>
      <c r="K28" s="9"/>
      <c r="L28" s="9"/>
      <c r="M28" s="9"/>
      <c r="N28" s="9"/>
      <c r="O28" s="9"/>
      <c r="P28" s="9"/>
    </row>
    <row r="29" spans="1:16">
      <c r="A29" s="1064"/>
      <c r="B29" s="197" t="s">
        <v>347</v>
      </c>
      <c r="C29" s="1045" t="s">
        <v>37</v>
      </c>
      <c r="D29" s="1046"/>
      <c r="E29" s="1047"/>
      <c r="F29" s="1074"/>
      <c r="G29" s="83">
        <f t="shared" si="1"/>
        <v>2072</v>
      </c>
      <c r="H29" s="434">
        <v>2072</v>
      </c>
      <c r="I29" s="440"/>
      <c r="J29" s="9"/>
      <c r="K29" s="9"/>
      <c r="L29" s="9"/>
      <c r="M29" s="9"/>
      <c r="N29" s="9"/>
      <c r="O29" s="9"/>
      <c r="P29" s="9"/>
    </row>
    <row r="30" spans="1:16">
      <c r="A30" s="1064"/>
      <c r="B30" s="197" t="s">
        <v>348</v>
      </c>
      <c r="C30" s="1048"/>
      <c r="D30" s="1049"/>
      <c r="E30" s="1050"/>
      <c r="F30" s="1074"/>
      <c r="G30" s="83">
        <f t="shared" si="1"/>
        <v>1654</v>
      </c>
      <c r="H30" s="434">
        <v>1654</v>
      </c>
      <c r="I30" s="440"/>
      <c r="J30" s="9"/>
      <c r="K30" s="9"/>
      <c r="L30" s="9"/>
      <c r="M30" s="9"/>
      <c r="N30" s="9"/>
      <c r="O30" s="9"/>
      <c r="P30" s="9"/>
    </row>
    <row r="31" spans="1:16">
      <c r="A31" s="1064"/>
      <c r="B31" s="197" t="s">
        <v>349</v>
      </c>
      <c r="C31" s="1048"/>
      <c r="D31" s="1049"/>
      <c r="E31" s="1050"/>
      <c r="F31" s="1074"/>
      <c r="G31" s="83">
        <f t="shared" si="1"/>
        <v>2598</v>
      </c>
      <c r="H31" s="434">
        <v>2598</v>
      </c>
      <c r="I31" s="440"/>
      <c r="J31" s="9"/>
      <c r="K31" s="9"/>
      <c r="L31" s="9"/>
      <c r="M31" s="9"/>
      <c r="N31" s="9"/>
      <c r="O31" s="9"/>
      <c r="P31" s="9"/>
    </row>
    <row r="32" spans="1:16">
      <c r="A32" s="1064"/>
      <c r="B32" s="198" t="s">
        <v>350</v>
      </c>
      <c r="C32" s="1051"/>
      <c r="D32" s="1052"/>
      <c r="E32" s="1053"/>
      <c r="F32" s="1075"/>
      <c r="G32" s="84">
        <f t="shared" si="1"/>
        <v>2591</v>
      </c>
      <c r="H32" s="434">
        <v>2591</v>
      </c>
      <c r="I32" s="440"/>
      <c r="J32" s="9"/>
      <c r="K32" s="9"/>
      <c r="L32" s="9"/>
      <c r="M32" s="9"/>
      <c r="N32" s="9"/>
      <c r="O32" s="9"/>
      <c r="P32" s="9"/>
    </row>
    <row r="33" spans="1:17" ht="23.25" customHeight="1">
      <c r="A33" s="1064"/>
      <c r="B33" s="196" t="s">
        <v>351</v>
      </c>
      <c r="C33" s="1032" t="s">
        <v>37</v>
      </c>
      <c r="D33" s="1032"/>
      <c r="E33" s="1032"/>
      <c r="F33" s="1072" t="s">
        <v>344</v>
      </c>
      <c r="G33" s="82">
        <f t="shared" si="1"/>
        <v>2424</v>
      </c>
      <c r="H33" s="434">
        <v>2424</v>
      </c>
      <c r="I33" s="440"/>
      <c r="J33" s="9"/>
      <c r="K33" s="9"/>
      <c r="L33" s="9"/>
      <c r="M33" s="9"/>
      <c r="N33" s="9"/>
      <c r="O33" s="9"/>
      <c r="P33" s="9"/>
    </row>
    <row r="34" spans="1:17" ht="23.25" customHeight="1">
      <c r="A34" s="1064"/>
      <c r="B34" s="197" t="s">
        <v>352</v>
      </c>
      <c r="C34" s="1033"/>
      <c r="D34" s="1033"/>
      <c r="E34" s="1033"/>
      <c r="F34" s="1074"/>
      <c r="G34" s="83">
        <f t="shared" si="1"/>
        <v>2794</v>
      </c>
      <c r="H34" s="434">
        <v>2794</v>
      </c>
      <c r="I34" s="440"/>
      <c r="J34" s="9"/>
      <c r="K34" s="9"/>
      <c r="L34" s="9"/>
      <c r="M34" s="9"/>
      <c r="N34" s="9"/>
      <c r="O34" s="9"/>
      <c r="P34" s="9"/>
    </row>
    <row r="35" spans="1:17" ht="23.25" customHeight="1">
      <c r="A35" s="1064"/>
      <c r="B35" s="198" t="s">
        <v>353</v>
      </c>
      <c r="C35" s="1034"/>
      <c r="D35" s="1034"/>
      <c r="E35" s="1034"/>
      <c r="F35" s="1075"/>
      <c r="G35" s="84">
        <f t="shared" si="1"/>
        <v>3853</v>
      </c>
      <c r="H35" s="434">
        <v>3853</v>
      </c>
      <c r="I35" s="440"/>
      <c r="J35" s="9"/>
      <c r="K35" s="9"/>
      <c r="L35" s="9"/>
      <c r="M35" s="9"/>
      <c r="N35" s="9"/>
      <c r="O35" s="9"/>
      <c r="P35" s="9"/>
    </row>
    <row r="36" spans="1:17" ht="23.25" customHeight="1">
      <c r="A36" s="1025"/>
      <c r="B36" s="195" t="s">
        <v>165</v>
      </c>
      <c r="C36" s="1065" t="s">
        <v>77</v>
      </c>
      <c r="D36" s="1066"/>
      <c r="E36" s="1067"/>
      <c r="F36" s="172">
        <v>1</v>
      </c>
      <c r="G36" s="454">
        <f t="shared" si="1"/>
        <v>3288</v>
      </c>
      <c r="H36" s="434">
        <v>3288</v>
      </c>
      <c r="I36" s="440"/>
      <c r="J36" s="9"/>
      <c r="K36" s="9"/>
      <c r="L36" s="9"/>
      <c r="M36" s="9"/>
      <c r="N36" s="9"/>
      <c r="O36" s="9"/>
      <c r="P36" s="9"/>
    </row>
    <row r="37" spans="1:17" ht="50.1" customHeight="1">
      <c r="A37" s="1026"/>
      <c r="B37" s="195" t="s">
        <v>166</v>
      </c>
      <c r="C37" s="1065" t="s">
        <v>77</v>
      </c>
      <c r="D37" s="1066"/>
      <c r="E37" s="1067"/>
      <c r="F37" s="172">
        <v>1</v>
      </c>
      <c r="G37" s="454">
        <f t="shared" si="1"/>
        <v>1051</v>
      </c>
      <c r="H37" s="434">
        <v>1051</v>
      </c>
      <c r="I37" s="440"/>
      <c r="J37" s="9"/>
      <c r="K37" s="9"/>
      <c r="L37" s="9"/>
      <c r="M37" s="9"/>
      <c r="N37" s="9"/>
      <c r="O37" s="9"/>
      <c r="P37" s="9"/>
    </row>
    <row r="38" spans="1:17" ht="45" customHeight="1">
      <c r="A38" s="10"/>
      <c r="B38" s="194" t="s">
        <v>30</v>
      </c>
      <c r="C38" s="1068" t="s">
        <v>402</v>
      </c>
      <c r="D38" s="1069"/>
      <c r="E38" s="13" t="s">
        <v>31</v>
      </c>
      <c r="F38" s="89">
        <v>1</v>
      </c>
      <c r="G38" s="80">
        <f>ROUND(H38*Belarus*(1-$E$54),2)</f>
        <v>328</v>
      </c>
      <c r="H38" s="434">
        <v>328</v>
      </c>
      <c r="I38" s="440"/>
      <c r="J38" s="9"/>
      <c r="K38" s="9"/>
      <c r="L38" s="9"/>
      <c r="M38" s="9"/>
      <c r="N38" s="9"/>
      <c r="O38" s="9"/>
      <c r="P38" s="9"/>
      <c r="Q38" s="9"/>
    </row>
    <row r="39" spans="1:17" ht="50.1" customHeight="1">
      <c r="A39" s="10"/>
      <c r="B39" s="194" t="s">
        <v>28</v>
      </c>
      <c r="C39" s="13" t="s">
        <v>80</v>
      </c>
      <c r="D39" s="201"/>
      <c r="E39" s="70">
        <v>2</v>
      </c>
      <c r="F39" s="89">
        <v>1</v>
      </c>
      <c r="G39" s="81">
        <f>ROUND(H39*Belarus*(1-$E$54),2)</f>
        <v>30300</v>
      </c>
      <c r="H39" s="434">
        <v>30300</v>
      </c>
      <c r="I39" s="440"/>
      <c r="J39" s="9"/>
      <c r="K39" s="9"/>
      <c r="L39" s="9"/>
      <c r="M39" s="9"/>
      <c r="N39" s="9"/>
      <c r="O39" s="9"/>
      <c r="P39" s="9"/>
      <c r="Q39" s="9"/>
    </row>
    <row r="40" spans="1:17" ht="45" customHeight="1">
      <c r="A40" s="1070" t="s">
        <v>464</v>
      </c>
      <c r="B40" s="1070"/>
      <c r="C40" s="1070"/>
      <c r="D40" s="1070"/>
      <c r="E40" s="1070"/>
      <c r="F40" s="1070"/>
      <c r="G40" s="1070"/>
      <c r="H40" s="327"/>
      <c r="I40" s="440"/>
      <c r="J40" s="9"/>
      <c r="K40" s="9"/>
      <c r="L40" s="9"/>
      <c r="M40" s="9"/>
      <c r="N40" s="9"/>
      <c r="O40" s="9"/>
      <c r="P40" s="9"/>
      <c r="Q40" s="9"/>
    </row>
    <row r="41" spans="1:17" ht="30" customHeight="1">
      <c r="A41" s="1061" t="s">
        <v>622</v>
      </c>
      <c r="B41" s="1061"/>
      <c r="C41" s="1061" t="s">
        <v>530</v>
      </c>
      <c r="D41" s="1061"/>
      <c r="E41" s="1061"/>
      <c r="F41" s="1061"/>
      <c r="G41" s="1061"/>
      <c r="H41" s="108"/>
      <c r="I41" s="440"/>
      <c r="J41" s="9"/>
      <c r="K41" s="9"/>
      <c r="L41" s="9"/>
      <c r="M41" s="9"/>
      <c r="N41" s="9"/>
      <c r="O41" s="9"/>
      <c r="P41" s="9"/>
      <c r="Q41" s="9"/>
    </row>
    <row r="42" spans="1:17" ht="30" customHeight="1">
      <c r="A42" s="1061"/>
      <c r="B42" s="1061"/>
      <c r="C42" s="1061"/>
      <c r="D42" s="1061"/>
      <c r="E42" s="1061"/>
      <c r="F42" s="1061"/>
      <c r="G42" s="1061"/>
      <c r="H42" s="108"/>
      <c r="I42" s="440"/>
      <c r="J42" s="9"/>
      <c r="K42" s="9"/>
      <c r="L42" s="9"/>
      <c r="M42" s="9"/>
      <c r="N42" s="9"/>
      <c r="O42" s="9"/>
      <c r="P42" s="9"/>
      <c r="Q42" s="9"/>
    </row>
    <row r="43" spans="1:17" ht="25.5" customHeight="1">
      <c r="A43" s="1071" t="s">
        <v>233</v>
      </c>
      <c r="B43" s="1062" t="s">
        <v>234</v>
      </c>
      <c r="C43" s="1063" t="s">
        <v>561</v>
      </c>
      <c r="D43" s="1063"/>
      <c r="E43" s="1063"/>
      <c r="F43" s="1063"/>
      <c r="G43" s="1063"/>
      <c r="H43" s="109"/>
      <c r="I43" s="440"/>
      <c r="J43" s="9"/>
      <c r="K43" s="9"/>
      <c r="L43" s="9"/>
      <c r="M43" s="9"/>
      <c r="N43" s="9"/>
      <c r="O43" s="9"/>
      <c r="P43" s="9"/>
      <c r="Q43" s="9"/>
    </row>
    <row r="44" spans="1:17" ht="25.5" customHeight="1">
      <c r="A44" s="1071"/>
      <c r="B44" s="1062"/>
      <c r="C44" s="323"/>
      <c r="D44" s="1076" t="s">
        <v>238</v>
      </c>
      <c r="E44" s="1076"/>
      <c r="F44" s="1076"/>
      <c r="G44" s="1076"/>
      <c r="H44" s="109"/>
      <c r="I44" s="440"/>
      <c r="J44" s="9"/>
      <c r="K44" s="9"/>
      <c r="L44" s="9"/>
      <c r="M44" s="9"/>
      <c r="N44" s="9"/>
      <c r="O44" s="9"/>
      <c r="P44" s="9"/>
      <c r="Q44" s="9"/>
    </row>
    <row r="45" spans="1:17" ht="39.9" customHeight="1">
      <c r="A45" s="1082" t="s">
        <v>249</v>
      </c>
      <c r="B45" s="475" t="s">
        <v>246</v>
      </c>
      <c r="C45" s="329" t="s">
        <v>248</v>
      </c>
      <c r="D45" s="328" t="s">
        <v>239</v>
      </c>
      <c r="E45" s="328" t="s">
        <v>240</v>
      </c>
      <c r="F45" s="328" t="s">
        <v>241</v>
      </c>
      <c r="G45" s="328" t="s">
        <v>242</v>
      </c>
      <c r="H45" s="109"/>
      <c r="I45" s="440"/>
      <c r="J45" s="9"/>
      <c r="K45" s="9"/>
      <c r="L45" s="9"/>
      <c r="M45" s="9"/>
      <c r="N45" s="9"/>
      <c r="O45" s="9"/>
      <c r="P45" s="9"/>
      <c r="Q45" s="9"/>
    </row>
    <row r="46" spans="1:17" ht="30.9" customHeight="1">
      <c r="A46" s="1082"/>
      <c r="B46" s="1079" t="s">
        <v>245</v>
      </c>
      <c r="C46" s="329" t="s">
        <v>235</v>
      </c>
      <c r="D46" s="1081" t="s">
        <v>250</v>
      </c>
      <c r="E46" s="1066"/>
      <c r="F46" s="1066"/>
      <c r="G46" s="1067"/>
      <c r="H46" s="109"/>
      <c r="I46" s="440"/>
      <c r="J46" s="9"/>
      <c r="K46" s="9"/>
      <c r="Q46" s="9"/>
    </row>
    <row r="47" spans="1:17" ht="24.9" customHeight="1">
      <c r="A47" s="1082"/>
      <c r="B47" s="1079"/>
      <c r="C47" s="1084" t="s">
        <v>236</v>
      </c>
      <c r="D47" s="1080" t="s">
        <v>251</v>
      </c>
      <c r="E47" s="1080" t="s">
        <v>243</v>
      </c>
      <c r="F47" s="1080" t="s">
        <v>252</v>
      </c>
      <c r="G47" s="1080" t="s">
        <v>254</v>
      </c>
      <c r="H47" s="110"/>
      <c r="I47" s="440"/>
      <c r="J47" s="9"/>
      <c r="K47" s="9"/>
      <c r="Q47" s="9"/>
    </row>
    <row r="48" spans="1:17" ht="50.1" customHeight="1">
      <c r="A48" s="476"/>
      <c r="B48" s="1079"/>
      <c r="C48" s="1085"/>
      <c r="D48" s="1080"/>
      <c r="E48" s="1080"/>
      <c r="F48" s="1080"/>
      <c r="G48" s="1080"/>
      <c r="H48" s="110"/>
      <c r="I48" s="440"/>
      <c r="J48" s="9"/>
      <c r="K48" s="9"/>
      <c r="Q48" s="9"/>
    </row>
    <row r="49" spans="1:17" ht="75" customHeight="1">
      <c r="A49" s="476"/>
      <c r="B49" s="1079"/>
      <c r="C49" s="330" t="s">
        <v>237</v>
      </c>
      <c r="D49" s="326" t="s">
        <v>244</v>
      </c>
      <c r="E49" s="326" t="s">
        <v>243</v>
      </c>
      <c r="F49" s="326" t="s">
        <v>253</v>
      </c>
      <c r="G49" s="326" t="s">
        <v>255</v>
      </c>
      <c r="H49" s="110"/>
      <c r="I49" s="440"/>
      <c r="J49" s="9"/>
      <c r="K49" s="9"/>
      <c r="Q49" s="9"/>
    </row>
    <row r="50" spans="1:17" s="325" customFormat="1" ht="24.9" customHeight="1">
      <c r="A50" s="1086" t="s">
        <v>247</v>
      </c>
      <c r="B50" s="1086"/>
      <c r="H50" s="110"/>
      <c r="I50" s="440"/>
      <c r="J50" s="324"/>
      <c r="K50" s="324"/>
      <c r="Q50" s="324"/>
    </row>
    <row r="51" spans="1:17" s="2" customFormat="1" ht="50.1" customHeight="1">
      <c r="A51" s="1083" t="s">
        <v>393</v>
      </c>
      <c r="B51" s="1083"/>
      <c r="C51" s="1083"/>
      <c r="D51" s="1083"/>
      <c r="E51" s="1083"/>
      <c r="F51" s="1083"/>
      <c r="G51" s="1083"/>
      <c r="H51" s="474"/>
      <c r="I51" s="440"/>
      <c r="J51" s="249"/>
      <c r="K51" s="249"/>
      <c r="L51" s="249"/>
      <c r="M51" s="249"/>
      <c r="N51" s="249"/>
      <c r="O51" s="249"/>
      <c r="P51" s="249"/>
      <c r="Q51" s="249"/>
    </row>
    <row r="52" spans="1:17" ht="42" customHeight="1">
      <c r="A52" s="331"/>
      <c r="B52" s="332"/>
      <c r="H52" s="110"/>
      <c r="I52" s="75"/>
      <c r="J52" s="9"/>
      <c r="K52" s="9"/>
      <c r="L52" s="9"/>
      <c r="M52" s="9"/>
      <c r="N52" s="9"/>
      <c r="O52" s="9"/>
      <c r="P52" s="9"/>
      <c r="Q52" s="9"/>
    </row>
    <row r="53" spans="1:17" ht="69.75" customHeight="1">
      <c r="A53" s="1077" t="s">
        <v>51</v>
      </c>
      <c r="B53" s="550" t="s">
        <v>422</v>
      </c>
      <c r="C53" s="550" t="s">
        <v>420</v>
      </c>
      <c r="D53" s="550" t="s">
        <v>421</v>
      </c>
      <c r="E53" s="550" t="s">
        <v>448</v>
      </c>
      <c r="F53" s="9"/>
      <c r="G53" s="9"/>
      <c r="H53" s="108"/>
      <c r="I53" s="9"/>
      <c r="J53" s="9"/>
      <c r="K53" s="9"/>
      <c r="L53" s="9"/>
      <c r="M53" s="9"/>
      <c r="N53" s="9"/>
      <c r="O53" s="9"/>
      <c r="P53" s="9"/>
      <c r="Q53" s="9"/>
    </row>
    <row r="54" spans="1:17" ht="32.4">
      <c r="A54" s="1078"/>
      <c r="B54" s="49">
        <v>0</v>
      </c>
      <c r="C54" s="49">
        <v>0</v>
      </c>
      <c r="D54" s="49">
        <v>0</v>
      </c>
      <c r="E54" s="49">
        <v>0</v>
      </c>
      <c r="F54" s="9"/>
      <c r="G54" s="9"/>
      <c r="H54" s="108"/>
      <c r="I54" s="9"/>
      <c r="J54" s="16"/>
      <c r="K54" s="16"/>
      <c r="L54" s="16"/>
      <c r="M54" s="16"/>
      <c r="N54" s="16"/>
      <c r="O54" s="16"/>
      <c r="P54" s="16"/>
      <c r="Q54" s="17"/>
    </row>
    <row r="55" spans="1:17">
      <c r="A55" s="18"/>
      <c r="B55" s="9"/>
      <c r="C55" s="9"/>
      <c r="D55" s="9"/>
      <c r="E55" s="9"/>
      <c r="F55" s="9"/>
      <c r="G55" s="9"/>
      <c r="H55" s="108"/>
      <c r="I55" s="9"/>
      <c r="J55" s="16"/>
      <c r="K55" s="16"/>
      <c r="L55" s="16"/>
      <c r="M55" s="16"/>
      <c r="N55" s="16"/>
      <c r="O55" s="16"/>
      <c r="P55" s="16"/>
      <c r="Q55" s="17"/>
    </row>
    <row r="56" spans="1:17" ht="14.25" customHeight="1">
      <c r="A56" s="16"/>
      <c r="B56" s="16"/>
      <c r="C56" s="16"/>
      <c r="D56" s="16"/>
      <c r="E56" s="16"/>
      <c r="F56" s="16"/>
      <c r="G56" s="16"/>
      <c r="H56" s="95"/>
      <c r="I56" s="16"/>
      <c r="J56" s="16"/>
      <c r="K56" s="16"/>
      <c r="L56" s="16"/>
      <c r="M56" s="16"/>
      <c r="N56" s="16"/>
      <c r="O56" s="16"/>
      <c r="P56" s="16"/>
      <c r="Q56" s="9"/>
    </row>
    <row r="57" spans="1:17">
      <c r="A57" s="16"/>
      <c r="B57" s="16"/>
      <c r="C57" s="16"/>
      <c r="D57" s="16"/>
      <c r="E57" s="16"/>
      <c r="F57" s="16"/>
      <c r="G57" s="16"/>
      <c r="H57" s="95"/>
      <c r="I57" s="16"/>
      <c r="J57" s="9"/>
      <c r="K57" s="9"/>
      <c r="L57" s="9"/>
      <c r="M57" s="9"/>
      <c r="N57" s="9"/>
      <c r="O57" s="9"/>
      <c r="P57" s="9"/>
      <c r="Q57" s="9"/>
    </row>
    <row r="58" spans="1:17">
      <c r="A58" s="16"/>
      <c r="B58" s="16"/>
      <c r="C58" s="16"/>
      <c r="D58" s="16"/>
      <c r="E58" s="16"/>
      <c r="F58" s="16"/>
      <c r="G58" s="16"/>
      <c r="H58" s="95"/>
      <c r="I58" s="16"/>
    </row>
    <row r="59" spans="1:17">
      <c r="A59" s="9"/>
      <c r="B59" s="9"/>
      <c r="C59" s="9"/>
      <c r="D59" s="9"/>
      <c r="E59" s="9"/>
      <c r="F59" s="9"/>
      <c r="G59" s="9"/>
      <c r="H59" s="108"/>
      <c r="I59" s="9"/>
    </row>
  </sheetData>
  <mergeCells count="46">
    <mergeCell ref="A53:A54"/>
    <mergeCell ref="B46:B49"/>
    <mergeCell ref="E47:E48"/>
    <mergeCell ref="F47:F48"/>
    <mergeCell ref="D46:G46"/>
    <mergeCell ref="A45:A47"/>
    <mergeCell ref="G47:G48"/>
    <mergeCell ref="A51:G51"/>
    <mergeCell ref="C47:C48"/>
    <mergeCell ref="D47:D48"/>
    <mergeCell ref="A50:B50"/>
    <mergeCell ref="A41:B42"/>
    <mergeCell ref="B43:B44"/>
    <mergeCell ref="C41:G42"/>
    <mergeCell ref="C43:G43"/>
    <mergeCell ref="A27:A32"/>
    <mergeCell ref="A36:A37"/>
    <mergeCell ref="C36:E36"/>
    <mergeCell ref="C37:E37"/>
    <mergeCell ref="C38:D38"/>
    <mergeCell ref="A40:G40"/>
    <mergeCell ref="A43:A44"/>
    <mergeCell ref="F27:F32"/>
    <mergeCell ref="F33:F35"/>
    <mergeCell ref="D44:G44"/>
    <mergeCell ref="A33:A35"/>
    <mergeCell ref="B2:D2"/>
    <mergeCell ref="B3:C3"/>
    <mergeCell ref="C29:E32"/>
    <mergeCell ref="B26:C26"/>
    <mergeCell ref="B23:B24"/>
    <mergeCell ref="B17:C17"/>
    <mergeCell ref="C27:E27"/>
    <mergeCell ref="B25:C25"/>
    <mergeCell ref="C23:C24"/>
    <mergeCell ref="B21:C21"/>
    <mergeCell ref="A9:A10"/>
    <mergeCell ref="B16:C16"/>
    <mergeCell ref="D9:D10"/>
    <mergeCell ref="C28:E28"/>
    <mergeCell ref="C33:E35"/>
    <mergeCell ref="B18:B19"/>
    <mergeCell ref="B20:C20"/>
    <mergeCell ref="C14:C15"/>
    <mergeCell ref="A18:A19"/>
    <mergeCell ref="A23:A24"/>
  </mergeCells>
  <printOptions horizontalCentered="1"/>
  <pageMargins left="0" right="0" top="0" bottom="0" header="0" footer="0"/>
  <pageSetup paperSize="9" scale="36" orientation="portrait" r:id="rId1"/>
  <headerFooter scaleWithDoc="0">
    <oddFooter>&amp;R&amp;"Arial Cyr,полужирный"&amp;8стр. &amp;P из &amp;N&amp;"Arial Cyr,обычный" 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 tint="0.499984740745262"/>
    <pageSetUpPr fitToPage="1"/>
  </sheetPr>
  <dimension ref="A1:BC78"/>
  <sheetViews>
    <sheetView showGridLines="0" zoomScale="55" zoomScaleNormal="55" zoomScaleSheetLayoutView="40" zoomScalePageLayoutView="40" workbookViewId="0">
      <selection activeCell="Q5" sqref="Q5"/>
    </sheetView>
  </sheetViews>
  <sheetFormatPr defaultColWidth="3.33203125" defaultRowHeight="17.399999999999999"/>
  <cols>
    <col min="1" max="1" width="32" style="1" customWidth="1"/>
    <col min="2" max="2" width="40.6640625" style="1" customWidth="1"/>
    <col min="3" max="3" width="35.6640625" style="1" customWidth="1"/>
    <col min="4" max="4" width="25.6640625" style="1" customWidth="1"/>
    <col min="5" max="6" width="22.6640625" style="1" customWidth="1"/>
    <col min="7" max="7" width="19.6640625" style="1" customWidth="1"/>
    <col min="8" max="8" width="21.6640625" style="1" customWidth="1"/>
    <col min="9" max="10" width="20.6640625" style="1" customWidth="1"/>
    <col min="11" max="11" width="13.6640625" style="157" hidden="1" customWidth="1"/>
    <col min="12" max="12" width="13.6640625" style="505" hidden="1" customWidth="1"/>
    <col min="13" max="13" width="13.6640625" style="492" hidden="1" customWidth="1"/>
    <col min="14" max="14" width="13.44140625" style="1" customWidth="1"/>
    <col min="15" max="15" width="11.109375" style="1" customWidth="1"/>
    <col min="16" max="16384" width="3.33203125" style="1"/>
  </cols>
  <sheetData>
    <row r="1" spans="1:15" ht="75.75" customHeight="1">
      <c r="C1" s="122"/>
      <c r="D1" s="122"/>
      <c r="E1" s="122"/>
      <c r="F1" s="122"/>
      <c r="G1" s="122"/>
      <c r="J1" s="510"/>
    </row>
    <row r="2" spans="1:15" customFormat="1" ht="33" customHeight="1">
      <c r="A2" s="625"/>
      <c r="B2" s="1165" t="s">
        <v>176</v>
      </c>
      <c r="C2" s="1165"/>
      <c r="D2" s="1165"/>
      <c r="E2" s="1165"/>
      <c r="F2" s="1165"/>
      <c r="G2" s="1165"/>
      <c r="H2" s="625"/>
      <c r="I2" s="132" t="s">
        <v>151</v>
      </c>
      <c r="J2" s="510">
        <v>44228</v>
      </c>
      <c r="K2" s="157"/>
      <c r="L2" s="372"/>
      <c r="M2" s="492"/>
    </row>
    <row r="3" spans="1:15" customFormat="1" ht="75" customHeight="1">
      <c r="A3" s="1094" t="s">
        <v>95</v>
      </c>
      <c r="B3" s="1096" t="s">
        <v>86</v>
      </c>
      <c r="C3" s="1097"/>
      <c r="D3" s="1107" t="s">
        <v>174</v>
      </c>
      <c r="E3" s="1110" t="s">
        <v>194</v>
      </c>
      <c r="F3" s="1094" t="s">
        <v>100</v>
      </c>
      <c r="G3" s="1094" t="s">
        <v>413</v>
      </c>
      <c r="H3" s="1094" t="s">
        <v>102</v>
      </c>
      <c r="I3" s="1089" t="s">
        <v>512</v>
      </c>
      <c r="J3" s="1090"/>
      <c r="K3" s="158" t="s">
        <v>21</v>
      </c>
      <c r="L3" s="524"/>
      <c r="M3" s="492"/>
    </row>
    <row r="4" spans="1:15" customFormat="1" ht="30" customHeight="1">
      <c r="A4" s="1095"/>
      <c r="B4" s="1098"/>
      <c r="C4" s="1099"/>
      <c r="D4" s="1107"/>
      <c r="E4" s="1111"/>
      <c r="F4" s="1095"/>
      <c r="G4" s="1095"/>
      <c r="H4" s="1095"/>
      <c r="I4" s="617" t="s">
        <v>192</v>
      </c>
      <c r="J4" s="619" t="s">
        <v>193</v>
      </c>
      <c r="K4" s="1087" t="s">
        <v>534</v>
      </c>
      <c r="L4" s="1088"/>
      <c r="M4" s="158" t="s">
        <v>551</v>
      </c>
    </row>
    <row r="5" spans="1:15" customFormat="1" ht="50.1" customHeight="1">
      <c r="A5" s="1118"/>
      <c r="B5" s="1112" t="s">
        <v>506</v>
      </c>
      <c r="C5" s="1113"/>
      <c r="D5" s="137" t="s">
        <v>382</v>
      </c>
      <c r="E5" s="791" t="s">
        <v>324</v>
      </c>
      <c r="F5" s="137">
        <v>3</v>
      </c>
      <c r="G5" s="202">
        <v>7.2</v>
      </c>
      <c r="H5" s="137">
        <v>80</v>
      </c>
      <c r="I5" s="259">
        <f>IF(K5&gt;0,ROUND(K5*M5*G5*Belarus*(1-$B$62),0),"-")</f>
        <v>1430</v>
      </c>
      <c r="J5" s="792">
        <f>IF(L5&gt;0,ROUND(L5*M5*G5*Belarus*(1-$B$62),0),"-")</f>
        <v>1632</v>
      </c>
      <c r="K5" s="159">
        <v>191</v>
      </c>
      <c r="L5" s="159">
        <v>218</v>
      </c>
      <c r="M5" s="525">
        <v>1.04</v>
      </c>
      <c r="N5" s="522"/>
      <c r="O5" s="522"/>
    </row>
    <row r="6" spans="1:15" customFormat="1" ht="50.1" customHeight="1">
      <c r="A6" s="1119"/>
      <c r="B6" s="1114"/>
      <c r="C6" s="1115"/>
      <c r="D6" s="138" t="s">
        <v>381</v>
      </c>
      <c r="E6" s="484" t="s">
        <v>324</v>
      </c>
      <c r="F6" s="138">
        <v>3</v>
      </c>
      <c r="G6" s="138">
        <v>7.99</v>
      </c>
      <c r="H6" s="138">
        <v>80</v>
      </c>
      <c r="I6" s="142">
        <f>IF(K6&gt;0,ROUND(K6*M6*G6*Belarus*(1-$B$62),0),"-")</f>
        <v>1587</v>
      </c>
      <c r="J6" s="620">
        <f>IF(L6&gt;0,ROUND(L6*M6*G6*Belarus*(1-$B$62),0),"-")</f>
        <v>1811</v>
      </c>
      <c r="K6" s="159">
        <v>191</v>
      </c>
      <c r="L6" s="159">
        <v>218</v>
      </c>
      <c r="M6" s="525">
        <v>1.04</v>
      </c>
      <c r="N6" s="522"/>
      <c r="O6" s="522"/>
    </row>
    <row r="7" spans="1:15" customFormat="1" ht="50.1" customHeight="1">
      <c r="A7" s="1120"/>
      <c r="B7" s="1116"/>
      <c r="C7" s="1117"/>
      <c r="D7" s="120" t="s">
        <v>380</v>
      </c>
      <c r="E7" s="485" t="s">
        <v>324</v>
      </c>
      <c r="F7" s="120">
        <v>4</v>
      </c>
      <c r="G7" s="120">
        <v>9.51</v>
      </c>
      <c r="H7" s="120">
        <v>80</v>
      </c>
      <c r="I7" s="143">
        <f>IF(K7&gt;0,ROUND(K7*M7*G7*Belarus*(1-$B$62),0),"-")</f>
        <v>1816</v>
      </c>
      <c r="J7" s="621">
        <f>IF(L7&gt;0,ROUND(L7*M7*G7*Belarus*(1-$B$62),0),"-")</f>
        <v>2073</v>
      </c>
      <c r="K7" s="159">
        <v>191</v>
      </c>
      <c r="L7" s="159">
        <v>218</v>
      </c>
      <c r="M7" s="525">
        <v>1</v>
      </c>
      <c r="N7" s="522"/>
      <c r="O7" s="522"/>
    </row>
    <row r="8" spans="1:15" customFormat="1" ht="10.5" customHeight="1">
      <c r="A8" s="144"/>
      <c r="B8" s="145"/>
      <c r="C8" s="146"/>
      <c r="D8" s="147"/>
      <c r="E8" s="147"/>
      <c r="F8" s="147"/>
      <c r="G8" s="147"/>
      <c r="H8" s="148"/>
      <c r="I8" s="149"/>
      <c r="J8" s="149"/>
      <c r="K8" s="159"/>
      <c r="L8" s="525"/>
      <c r="M8" s="429"/>
      <c r="N8" s="522"/>
    </row>
    <row r="9" spans="1:15" customFormat="1" ht="39.9" customHeight="1">
      <c r="A9" s="1093" t="s">
        <v>177</v>
      </c>
      <c r="B9" s="1093"/>
      <c r="C9" s="1093"/>
      <c r="D9" s="1093"/>
      <c r="E9" s="1093"/>
      <c r="F9" s="1093"/>
      <c r="G9" s="1093"/>
      <c r="H9" s="1093"/>
      <c r="I9" s="1093"/>
      <c r="J9" s="618"/>
      <c r="K9" s="160"/>
      <c r="L9" s="525"/>
      <c r="M9" s="429"/>
      <c r="N9" s="522"/>
    </row>
    <row r="10" spans="1:15" customFormat="1" ht="50.1" customHeight="1">
      <c r="A10" s="150" t="s">
        <v>95</v>
      </c>
      <c r="B10" s="1089" t="s">
        <v>86</v>
      </c>
      <c r="C10" s="1090"/>
      <c r="D10" s="150" t="s">
        <v>103</v>
      </c>
      <c r="E10" s="483" t="s">
        <v>194</v>
      </c>
      <c r="F10" s="150" t="s">
        <v>101</v>
      </c>
      <c r="G10" s="150" t="s">
        <v>32</v>
      </c>
      <c r="H10" s="151" t="s">
        <v>102</v>
      </c>
      <c r="I10" s="1091" t="s">
        <v>511</v>
      </c>
      <c r="J10" s="1092"/>
      <c r="K10" s="161"/>
      <c r="L10" s="525"/>
      <c r="M10" s="429"/>
      <c r="N10" s="522"/>
    </row>
    <row r="11" spans="1:15" customFormat="1" ht="21.9" customHeight="1">
      <c r="A11" s="353"/>
      <c r="B11" s="978" t="s">
        <v>143</v>
      </c>
      <c r="C11" s="978" t="s">
        <v>175</v>
      </c>
      <c r="D11" s="190">
        <v>1.5</v>
      </c>
      <c r="E11" s="486"/>
      <c r="F11" s="137" t="s">
        <v>40</v>
      </c>
      <c r="G11" s="152">
        <v>2.4900000000000002</v>
      </c>
      <c r="H11" s="1125">
        <v>140</v>
      </c>
      <c r="I11" s="1102">
        <f>ROUND(K11*Belarus*(1-$B$62),2)</f>
        <v>535</v>
      </c>
      <c r="J11" s="1103"/>
      <c r="K11" s="159">
        <f>ROUND(L11*G11,0)</f>
        <v>535</v>
      </c>
      <c r="L11" s="525">
        <v>215</v>
      </c>
      <c r="M11" s="522"/>
      <c r="N11" s="522"/>
      <c r="O11" s="523"/>
    </row>
    <row r="12" spans="1:15" customFormat="1" ht="21.9" customHeight="1">
      <c r="A12" s="354"/>
      <c r="B12" s="980"/>
      <c r="C12" s="980"/>
      <c r="D12" s="191">
        <v>2.5</v>
      </c>
      <c r="E12" s="487"/>
      <c r="F12" s="139" t="s">
        <v>40</v>
      </c>
      <c r="G12" s="153">
        <v>4.1500000000000004</v>
      </c>
      <c r="H12" s="1126"/>
      <c r="I12" s="1104">
        <f>ROUND(K12*Belarus*(1-$B$62),2)</f>
        <v>813</v>
      </c>
      <c r="J12" s="1105"/>
      <c r="K12" s="159">
        <f t="shared" ref="K12:K20" si="0">ROUND(L12*G12,0)</f>
        <v>813</v>
      </c>
      <c r="L12" s="525">
        <v>196</v>
      </c>
      <c r="M12" s="522"/>
      <c r="N12" s="522"/>
      <c r="O12" s="523"/>
    </row>
    <row r="13" spans="1:15" customFormat="1" ht="21.9" customHeight="1">
      <c r="A13" s="354"/>
      <c r="B13" s="981" t="s">
        <v>386</v>
      </c>
      <c r="C13" s="978" t="s">
        <v>175</v>
      </c>
      <c r="D13" s="190">
        <v>1.5</v>
      </c>
      <c r="E13" s="486"/>
      <c r="F13" s="137" t="s">
        <v>40</v>
      </c>
      <c r="G13" s="152">
        <v>2.4900000000000002</v>
      </c>
      <c r="H13" s="1125">
        <v>140</v>
      </c>
      <c r="I13" s="1102">
        <f>ROUND(K13*Belarus*(1-$B$62),2)</f>
        <v>647</v>
      </c>
      <c r="J13" s="1103"/>
      <c r="K13" s="159">
        <f t="shared" si="0"/>
        <v>647</v>
      </c>
      <c r="L13" s="525">
        <v>260</v>
      </c>
      <c r="M13" s="522"/>
      <c r="N13" s="522"/>
      <c r="O13" s="523"/>
    </row>
    <row r="14" spans="1:15" customFormat="1" ht="21.9" customHeight="1">
      <c r="A14" s="354"/>
      <c r="B14" s="969"/>
      <c r="C14" s="979"/>
      <c r="D14" s="85">
        <v>2</v>
      </c>
      <c r="E14" s="488"/>
      <c r="F14" s="133" t="s">
        <v>40</v>
      </c>
      <c r="G14" s="86">
        <v>3.32</v>
      </c>
      <c r="H14" s="1130"/>
      <c r="I14" s="1100">
        <f>ROUND(K14*Belarus*(1-$B$62),2)</f>
        <v>764</v>
      </c>
      <c r="J14" s="1101"/>
      <c r="K14" s="159">
        <f t="shared" si="0"/>
        <v>764</v>
      </c>
      <c r="L14" s="525">
        <v>230</v>
      </c>
      <c r="M14" s="522"/>
      <c r="N14" s="522"/>
      <c r="O14" s="523"/>
    </row>
    <row r="15" spans="1:15" customFormat="1" ht="21.9" customHeight="1">
      <c r="A15" s="354"/>
      <c r="B15" s="969"/>
      <c r="C15" s="980"/>
      <c r="D15" s="191">
        <v>2.5</v>
      </c>
      <c r="E15" s="487" t="s">
        <v>325</v>
      </c>
      <c r="F15" s="139" t="s">
        <v>40</v>
      </c>
      <c r="G15" s="153">
        <v>4.1500000000000004</v>
      </c>
      <c r="H15" s="1126"/>
      <c r="I15" s="1104">
        <f>ROUND(K15*Belarus*(1-$B$62),2)</f>
        <v>925</v>
      </c>
      <c r="J15" s="1105"/>
      <c r="K15" s="159">
        <f t="shared" si="0"/>
        <v>925</v>
      </c>
      <c r="L15" s="525">
        <v>223</v>
      </c>
      <c r="M15" s="522"/>
      <c r="N15" s="522"/>
      <c r="O15" s="523"/>
    </row>
    <row r="16" spans="1:15" customFormat="1" ht="21.9" customHeight="1">
      <c r="A16" s="354"/>
      <c r="B16" s="969"/>
      <c r="C16" s="978" t="s">
        <v>256</v>
      </c>
      <c r="D16" s="190">
        <v>2</v>
      </c>
      <c r="E16" s="486" t="s">
        <v>325</v>
      </c>
      <c r="F16" s="333" t="s">
        <v>40</v>
      </c>
      <c r="G16" s="152">
        <v>3.56</v>
      </c>
      <c r="H16" s="1125" t="s">
        <v>473</v>
      </c>
      <c r="I16" s="1102">
        <f>ROUND(K16*Belarus*(1-$C$62),2)</f>
        <v>851</v>
      </c>
      <c r="J16" s="1103"/>
      <c r="K16" s="159">
        <f t="shared" si="0"/>
        <v>851</v>
      </c>
      <c r="L16" s="525">
        <v>239</v>
      </c>
      <c r="M16" s="522"/>
      <c r="N16" s="522"/>
      <c r="O16" s="523"/>
    </row>
    <row r="17" spans="1:55" customFormat="1" ht="21.9" customHeight="1">
      <c r="A17" s="354"/>
      <c r="B17" s="969"/>
      <c r="C17" s="979"/>
      <c r="D17" s="192">
        <v>2.5</v>
      </c>
      <c r="E17" s="668" t="s">
        <v>325</v>
      </c>
      <c r="F17" s="669" t="s">
        <v>40</v>
      </c>
      <c r="G17" s="179">
        <v>4.45</v>
      </c>
      <c r="H17" s="1130"/>
      <c r="I17" s="1100">
        <f>ROUND(K17*Belarus*(1-$C$62),2)</f>
        <v>1064</v>
      </c>
      <c r="J17" s="1101"/>
      <c r="K17" s="159">
        <f t="shared" si="0"/>
        <v>1064</v>
      </c>
      <c r="L17" s="525">
        <v>239</v>
      </c>
      <c r="M17" s="522"/>
      <c r="N17" s="522"/>
      <c r="O17" s="523"/>
    </row>
    <row r="18" spans="1:55" customFormat="1" ht="21.9" customHeight="1">
      <c r="A18" s="354"/>
      <c r="B18" s="969"/>
      <c r="C18" s="980"/>
      <c r="D18" s="191">
        <v>3</v>
      </c>
      <c r="E18" s="488" t="s">
        <v>325</v>
      </c>
      <c r="F18" s="133" t="s">
        <v>40</v>
      </c>
      <c r="G18" s="86">
        <v>5.34</v>
      </c>
      <c r="H18" s="1126"/>
      <c r="I18" s="1104">
        <f>ROUND(K18*Belarus*(1-$C$62),2)</f>
        <v>1276</v>
      </c>
      <c r="J18" s="1105"/>
      <c r="K18" s="159">
        <f t="shared" si="0"/>
        <v>1276</v>
      </c>
      <c r="L18" s="525">
        <v>239</v>
      </c>
      <c r="M18" s="522"/>
      <c r="N18" s="522"/>
      <c r="O18" s="523"/>
    </row>
    <row r="19" spans="1:55" customFormat="1" ht="21.9" customHeight="1">
      <c r="A19" s="354"/>
      <c r="B19" s="969"/>
      <c r="C19" s="978" t="s">
        <v>385</v>
      </c>
      <c r="D19" s="479">
        <v>2.5</v>
      </c>
      <c r="E19" s="489" t="s">
        <v>325</v>
      </c>
      <c r="F19" s="175">
        <v>5</v>
      </c>
      <c r="G19" s="152">
        <v>5.21</v>
      </c>
      <c r="H19" s="1125" t="s">
        <v>473</v>
      </c>
      <c r="I19" s="1102">
        <f>ROUND(K19*Belarus*(1-$C$62),2)</f>
        <v>1334</v>
      </c>
      <c r="J19" s="1103"/>
      <c r="K19" s="159">
        <f t="shared" si="0"/>
        <v>1334</v>
      </c>
      <c r="L19" s="525">
        <v>256</v>
      </c>
      <c r="M19" s="522"/>
      <c r="N19" s="522"/>
      <c r="O19" s="523"/>
    </row>
    <row r="20" spans="1:55" customFormat="1" ht="21.9" customHeight="1">
      <c r="A20" s="355"/>
      <c r="B20" s="1131"/>
      <c r="C20" s="980"/>
      <c r="D20" s="191">
        <v>3</v>
      </c>
      <c r="E20" s="487" t="s">
        <v>325</v>
      </c>
      <c r="F20" s="139">
        <v>5</v>
      </c>
      <c r="G20" s="153">
        <v>6.24</v>
      </c>
      <c r="H20" s="1126"/>
      <c r="I20" s="1104">
        <f>ROUND(K20*Belarus*(1-$C$62),2)</f>
        <v>1597</v>
      </c>
      <c r="J20" s="1105"/>
      <c r="K20" s="159">
        <f t="shared" si="0"/>
        <v>1597</v>
      </c>
      <c r="L20" s="525">
        <v>256</v>
      </c>
      <c r="M20" s="522"/>
      <c r="N20" s="522"/>
      <c r="O20" s="523"/>
    </row>
    <row r="21" spans="1:55" customFormat="1" ht="24.9" customHeight="1">
      <c r="A21" s="1106"/>
      <c r="B21" s="1150" t="s">
        <v>222</v>
      </c>
      <c r="C21" s="1150"/>
      <c r="D21" s="1151" t="s">
        <v>40</v>
      </c>
      <c r="E21" s="1108" t="s">
        <v>326</v>
      </c>
      <c r="F21" s="156" t="s">
        <v>139</v>
      </c>
      <c r="G21" s="1127">
        <v>7.0000000000000007E-2</v>
      </c>
      <c r="H21" s="996">
        <v>300</v>
      </c>
      <c r="I21" s="1167">
        <f>ROUND(K21*Belarus*(1-$B$62),2)</f>
        <v>51</v>
      </c>
      <c r="J21" s="1168"/>
      <c r="K21" s="243">
        <v>51</v>
      </c>
      <c r="L21" s="522"/>
      <c r="M21" s="522"/>
    </row>
    <row r="22" spans="1:55" customFormat="1" ht="35.1" customHeight="1">
      <c r="A22" s="1106"/>
      <c r="B22" s="1150"/>
      <c r="C22" s="1150"/>
      <c r="D22" s="1151"/>
      <c r="E22" s="1109"/>
      <c r="F22" s="156" t="s">
        <v>156</v>
      </c>
      <c r="G22" s="1127"/>
      <c r="H22" s="996"/>
      <c r="I22" s="1169"/>
      <c r="J22" s="1170"/>
      <c r="K22" s="435"/>
      <c r="L22" s="522"/>
      <c r="M22" s="813"/>
    </row>
    <row r="23" spans="1:55" customFormat="1" ht="58.5" customHeight="1">
      <c r="A23" s="141"/>
      <c r="B23" s="1128" t="s">
        <v>2</v>
      </c>
      <c r="C23" s="1129"/>
      <c r="D23" s="90" t="s">
        <v>40</v>
      </c>
      <c r="E23" s="490"/>
      <c r="F23" s="156" t="s">
        <v>156</v>
      </c>
      <c r="G23" s="92">
        <v>0.05</v>
      </c>
      <c r="H23" s="89">
        <v>100</v>
      </c>
      <c r="I23" s="1147">
        <f>ROUND(K23*Belarus*(1-$B$62),2)</f>
        <v>62</v>
      </c>
      <c r="J23" s="1148"/>
      <c r="K23" s="436">
        <v>62</v>
      </c>
      <c r="L23" s="522"/>
      <c r="M23" s="813"/>
    </row>
    <row r="24" spans="1:55" customFormat="1" ht="24.9" customHeight="1">
      <c r="A24" s="1106"/>
      <c r="B24" s="1161" t="s">
        <v>271</v>
      </c>
      <c r="C24" s="1161"/>
      <c r="D24" s="1162" t="s">
        <v>153</v>
      </c>
      <c r="E24" s="1163" t="s">
        <v>325</v>
      </c>
      <c r="F24" s="155" t="s">
        <v>139</v>
      </c>
      <c r="G24" s="1127">
        <v>0.1</v>
      </c>
      <c r="H24" s="1177">
        <v>100</v>
      </c>
      <c r="I24" s="1167">
        <f>ROUND(K24*Belarus*(1-$B$62),2)</f>
        <v>74</v>
      </c>
      <c r="J24" s="1168"/>
      <c r="K24" s="436">
        <v>74</v>
      </c>
      <c r="L24" s="522"/>
      <c r="M24" s="522"/>
    </row>
    <row r="25" spans="1:55" customFormat="1" ht="34.5" customHeight="1">
      <c r="A25" s="1106"/>
      <c r="B25" s="1161"/>
      <c r="C25" s="1161"/>
      <c r="D25" s="1162"/>
      <c r="E25" s="1164"/>
      <c r="F25" s="155" t="s">
        <v>156</v>
      </c>
      <c r="G25" s="1127"/>
      <c r="H25" s="1177"/>
      <c r="I25" s="1169"/>
      <c r="J25" s="1170"/>
      <c r="K25" s="121"/>
      <c r="L25" s="522"/>
      <c r="M25" s="522"/>
    </row>
    <row r="26" spans="1:55" customFormat="1" ht="60" customHeight="1">
      <c r="A26" s="469"/>
      <c r="B26" s="1141" t="s">
        <v>342</v>
      </c>
      <c r="C26" s="1142"/>
      <c r="D26" s="176" t="s">
        <v>341</v>
      </c>
      <c r="E26" s="491" t="s">
        <v>325</v>
      </c>
      <c r="F26" s="155" t="s">
        <v>156</v>
      </c>
      <c r="G26" s="92">
        <v>0.1</v>
      </c>
      <c r="H26" s="53">
        <v>100</v>
      </c>
      <c r="I26" s="1147">
        <f>ROUND(K26*Belarus*(1-$B$62),2)</f>
        <v>148</v>
      </c>
      <c r="J26" s="1148"/>
      <c r="K26" s="436">
        <v>148</v>
      </c>
      <c r="L26" s="522"/>
      <c r="M26" s="522"/>
    </row>
    <row r="27" spans="1:55" s="460" customFormat="1" ht="39.9" customHeight="1">
      <c r="A27" s="1149" t="s">
        <v>338</v>
      </c>
      <c r="B27" s="1149"/>
      <c r="C27" s="1149"/>
      <c r="D27" s="1149"/>
      <c r="E27" s="1149"/>
      <c r="F27" s="1149"/>
      <c r="G27" s="1149"/>
      <c r="H27" s="1149"/>
      <c r="I27" s="1149"/>
      <c r="J27" s="615"/>
      <c r="K27" s="121"/>
      <c r="L27" s="425"/>
      <c r="M27" s="494"/>
    </row>
    <row r="28" spans="1:55" customFormat="1" ht="69.900000000000006" customHeight="1">
      <c r="A28" s="455" t="s">
        <v>95</v>
      </c>
      <c r="B28" s="616" t="s">
        <v>86</v>
      </c>
      <c r="C28" s="455" t="s">
        <v>141</v>
      </c>
      <c r="D28" s="496" t="s">
        <v>268</v>
      </c>
      <c r="E28" s="455" t="s">
        <v>57</v>
      </c>
      <c r="F28" s="455" t="s">
        <v>56</v>
      </c>
      <c r="G28" s="151" t="s">
        <v>340</v>
      </c>
      <c r="H28" s="151" t="s">
        <v>398</v>
      </c>
      <c r="I28" s="1091" t="s">
        <v>511</v>
      </c>
      <c r="J28" s="1092"/>
      <c r="L28" s="814"/>
      <c r="M28" s="492"/>
      <c r="BC28" s="1"/>
    </row>
    <row r="29" spans="1:55" customFormat="1" ht="24.9" customHeight="1">
      <c r="A29" s="456"/>
      <c r="B29" s="1135" t="s">
        <v>397</v>
      </c>
      <c r="C29" s="1132" t="s">
        <v>391</v>
      </c>
      <c r="D29" s="1132" t="s">
        <v>339</v>
      </c>
      <c r="E29" s="1132" t="s">
        <v>60</v>
      </c>
      <c r="F29" s="459" t="s">
        <v>59</v>
      </c>
      <c r="G29" s="466">
        <v>13.5</v>
      </c>
      <c r="H29" s="1138" t="s">
        <v>399</v>
      </c>
      <c r="I29" s="1175">
        <f>ROUND(K29*Belarus*(1-$D$62),2)</f>
        <v>6124</v>
      </c>
      <c r="J29" s="1176"/>
      <c r="K29" s="436">
        <v>6124</v>
      </c>
      <c r="L29" s="814"/>
      <c r="M29" s="492"/>
      <c r="BC29" s="1"/>
    </row>
    <row r="30" spans="1:55" customFormat="1" ht="24.9" customHeight="1">
      <c r="A30" s="456"/>
      <c r="B30" s="1136"/>
      <c r="C30" s="1133"/>
      <c r="D30" s="1133"/>
      <c r="E30" s="1133"/>
      <c r="F30" s="457" t="s">
        <v>61</v>
      </c>
      <c r="G30" s="467">
        <v>20</v>
      </c>
      <c r="H30" s="1139"/>
      <c r="I30" s="1143">
        <f>ROUND(K30*Belarus*(1-$D$62),2)</f>
        <v>8861</v>
      </c>
      <c r="J30" s="1144"/>
      <c r="K30" s="436">
        <v>8861</v>
      </c>
      <c r="L30" s="814"/>
      <c r="M30" s="492"/>
      <c r="BC30" s="1"/>
    </row>
    <row r="31" spans="1:55" customFormat="1" ht="24.9" customHeight="1">
      <c r="A31" s="456"/>
      <c r="B31" s="1136"/>
      <c r="C31" s="1133"/>
      <c r="D31" s="1133"/>
      <c r="E31" s="1133"/>
      <c r="F31" s="457" t="s">
        <v>62</v>
      </c>
      <c r="G31" s="467">
        <v>24</v>
      </c>
      <c r="H31" s="1139"/>
      <c r="I31" s="1145">
        <f>ROUND(K31*Belarus*(1-$D$62),2)</f>
        <v>10553</v>
      </c>
      <c r="J31" s="1146"/>
      <c r="K31" s="436">
        <v>10553</v>
      </c>
      <c r="L31" s="814"/>
      <c r="M31" s="492"/>
      <c r="BC31" s="1"/>
    </row>
    <row r="32" spans="1:55" customFormat="1" ht="24.9" customHeight="1">
      <c r="A32" s="456"/>
      <c r="B32" s="1137"/>
      <c r="C32" s="1134"/>
      <c r="D32" s="1134"/>
      <c r="E32" s="1134"/>
      <c r="F32" s="458" t="s">
        <v>63</v>
      </c>
      <c r="G32" s="468">
        <v>26.5</v>
      </c>
      <c r="H32" s="1140"/>
      <c r="I32" s="1171">
        <f>ROUND(K32*Belarus*(1-$D$62),2)</f>
        <v>11599</v>
      </c>
      <c r="J32" s="1172"/>
      <c r="K32" s="436">
        <v>11599</v>
      </c>
      <c r="L32" s="814"/>
      <c r="M32" s="492"/>
      <c r="BC32" s="1"/>
    </row>
    <row r="33" spans="1:26" customFormat="1" ht="54.9" customHeight="1">
      <c r="A33" s="219"/>
      <c r="B33" s="1155" t="s">
        <v>164</v>
      </c>
      <c r="C33" s="1156"/>
      <c r="D33" s="1157"/>
      <c r="E33" s="478"/>
      <c r="F33" s="1158" t="s">
        <v>40</v>
      </c>
      <c r="G33" s="1159"/>
      <c r="H33" s="1160"/>
      <c r="I33" s="1173">
        <f>ROUND(K33*Belarus*(1-$B$62),2)</f>
        <v>27</v>
      </c>
      <c r="J33" s="1174"/>
      <c r="K33" s="436">
        <v>27</v>
      </c>
      <c r="L33" s="814"/>
      <c r="M33" s="492"/>
    </row>
    <row r="34" spans="1:26" s="372" customFormat="1" ht="50.1" customHeight="1">
      <c r="A34" s="1166" t="s">
        <v>466</v>
      </c>
      <c r="B34" s="1166"/>
      <c r="C34" s="1166"/>
      <c r="D34" s="1166"/>
      <c r="E34" s="1166"/>
      <c r="F34" s="1166"/>
      <c r="G34" s="1166"/>
      <c r="H34" s="1166"/>
      <c r="I34" s="1166"/>
      <c r="J34" s="1166"/>
      <c r="K34" s="623"/>
      <c r="M34" s="624"/>
      <c r="U34" s="505"/>
      <c r="V34" s="505"/>
      <c r="W34" s="505"/>
      <c r="X34" s="505"/>
      <c r="Y34" s="505"/>
      <c r="Z34" s="505"/>
    </row>
    <row r="35" spans="1:26" customFormat="1" ht="24.9" customHeight="1">
      <c r="A35" s="1154" t="s">
        <v>472</v>
      </c>
      <c r="B35" s="1154"/>
      <c r="C35" s="1154"/>
      <c r="D35" s="1154"/>
      <c r="E35" s="555" t="s">
        <v>383</v>
      </c>
      <c r="F35" s="556"/>
      <c r="G35" s="557"/>
      <c r="H35" s="557"/>
      <c r="I35" s="557"/>
      <c r="J35" s="557"/>
      <c r="K35" s="157"/>
      <c r="L35" s="372"/>
      <c r="M35" s="492"/>
      <c r="U35" s="1"/>
      <c r="V35" s="1"/>
      <c r="W35" s="1"/>
      <c r="X35" s="1"/>
      <c r="Y35" s="1"/>
      <c r="Z35" s="1"/>
    </row>
    <row r="36" spans="1:26" customFormat="1" ht="24.9" customHeight="1">
      <c r="A36" s="1123" t="s">
        <v>614</v>
      </c>
      <c r="B36" s="1124"/>
      <c r="C36" s="1124"/>
      <c r="D36" s="1124"/>
      <c r="E36" s="558" t="s">
        <v>379</v>
      </c>
      <c r="F36" s="556"/>
      <c r="G36" s="557"/>
      <c r="H36" s="557"/>
      <c r="I36" s="557"/>
      <c r="J36" s="557"/>
      <c r="K36" s="157"/>
      <c r="L36" s="372"/>
      <c r="M36" s="492"/>
      <c r="U36" s="1"/>
      <c r="V36" s="1"/>
      <c r="W36" s="1"/>
      <c r="X36" s="1"/>
      <c r="Y36" s="1"/>
      <c r="Z36" s="1"/>
    </row>
    <row r="37" spans="1:26" customFormat="1" ht="24.9" customHeight="1">
      <c r="A37" s="1124"/>
      <c r="B37" s="1124"/>
      <c r="C37" s="1124"/>
      <c r="D37" s="1124"/>
      <c r="E37" s="558" t="s">
        <v>378</v>
      </c>
      <c r="F37" s="556"/>
      <c r="G37" s="557"/>
      <c r="H37" s="557"/>
      <c r="I37" s="557"/>
      <c r="J37" s="557"/>
      <c r="K37" s="157"/>
      <c r="L37" s="372"/>
      <c r="M37" s="492"/>
      <c r="U37" s="1"/>
      <c r="V37" s="1"/>
      <c r="W37" s="1"/>
      <c r="X37" s="1"/>
      <c r="Y37" s="1"/>
      <c r="Z37" s="1"/>
    </row>
    <row r="38" spans="1:26" customFormat="1" ht="24.9" customHeight="1">
      <c r="A38" s="1124"/>
      <c r="B38" s="1124"/>
      <c r="C38" s="1124"/>
      <c r="D38" s="1124"/>
      <c r="E38" s="558" t="s">
        <v>223</v>
      </c>
      <c r="F38" s="556"/>
      <c r="G38" s="559"/>
      <c r="H38" s="559"/>
      <c r="I38" s="559"/>
      <c r="J38" s="559"/>
      <c r="K38" s="157"/>
      <c r="L38" s="372"/>
      <c r="M38" s="492"/>
      <c r="U38" s="1"/>
      <c r="V38" s="1"/>
      <c r="W38" s="1"/>
      <c r="X38" s="1"/>
      <c r="Y38" s="1"/>
      <c r="Z38" s="1"/>
    </row>
    <row r="39" spans="1:26" customFormat="1" ht="24.9" customHeight="1">
      <c r="A39" s="1122" t="s">
        <v>531</v>
      </c>
      <c r="B39" s="1122"/>
      <c r="C39" s="1122"/>
      <c r="D39" s="1122"/>
      <c r="E39" s="558" t="s">
        <v>384</v>
      </c>
      <c r="F39" s="560"/>
      <c r="G39" s="560"/>
      <c r="H39" s="560"/>
      <c r="I39" s="560"/>
      <c r="J39" s="560"/>
      <c r="K39" s="157"/>
      <c r="L39" s="372"/>
      <c r="M39" s="492"/>
      <c r="U39" s="1"/>
      <c r="V39" s="1"/>
      <c r="W39" s="1"/>
      <c r="X39" s="1"/>
      <c r="Y39" s="1"/>
      <c r="Z39" s="1"/>
    </row>
    <row r="40" spans="1:26" customFormat="1" ht="24.9" customHeight="1">
      <c r="A40" s="1122"/>
      <c r="B40" s="1122"/>
      <c r="C40" s="1122"/>
      <c r="D40" s="1122"/>
      <c r="E40" s="1124" t="s">
        <v>622</v>
      </c>
      <c r="F40" s="1124"/>
      <c r="G40" s="1124"/>
      <c r="H40" s="1124"/>
      <c r="I40" s="1124"/>
      <c r="J40" s="1124"/>
      <c r="K40" s="157"/>
      <c r="L40" s="372"/>
      <c r="M40" s="492"/>
      <c r="U40" s="1"/>
      <c r="V40" s="1"/>
      <c r="W40" s="1"/>
      <c r="X40" s="1"/>
      <c r="Y40" s="1"/>
      <c r="Z40" s="1"/>
    </row>
    <row r="41" spans="1:26" customFormat="1" ht="24.9" customHeight="1" thickBot="1">
      <c r="A41" s="1122"/>
      <c r="B41" s="1122"/>
      <c r="C41" s="1122"/>
      <c r="D41" s="1122"/>
      <c r="E41" s="670"/>
      <c r="F41" s="670"/>
      <c r="G41" s="670"/>
      <c r="H41" s="670"/>
      <c r="I41" s="670"/>
      <c r="J41" s="670"/>
      <c r="K41" s="157"/>
      <c r="L41" s="372"/>
      <c r="M41" s="492"/>
      <c r="U41" s="1"/>
      <c r="V41" s="1"/>
      <c r="W41" s="1"/>
      <c r="X41" s="1"/>
      <c r="Y41" s="1"/>
      <c r="Z41" s="1"/>
    </row>
    <row r="42" spans="1:26" customFormat="1" ht="24.9" customHeight="1">
      <c r="A42" s="1121" t="s">
        <v>426</v>
      </c>
      <c r="B42" s="1121"/>
      <c r="C42" s="1121"/>
      <c r="D42" s="1121"/>
      <c r="E42" s="1121"/>
      <c r="F42" s="1121"/>
      <c r="G42" s="1121"/>
      <c r="H42" s="1121"/>
      <c r="I42" s="1121"/>
      <c r="J42" s="1121"/>
      <c r="K42" s="157"/>
      <c r="L42" s="372"/>
      <c r="M42" s="492"/>
    </row>
    <row r="43" spans="1:26" customFormat="1" ht="24.9" customHeight="1">
      <c r="A43" s="1122"/>
      <c r="B43" s="1122"/>
      <c r="C43" s="1122"/>
      <c r="D43" s="1122"/>
      <c r="E43" s="1122"/>
      <c r="F43" s="1122"/>
      <c r="G43" s="1122"/>
      <c r="H43" s="1122"/>
      <c r="I43" s="1122"/>
      <c r="J43" s="1122"/>
      <c r="K43" s="157"/>
      <c r="L43" s="372"/>
      <c r="M43" s="492"/>
    </row>
    <row r="44" spans="1:26" customFormat="1" ht="24.9" customHeight="1">
      <c r="A44" s="1122"/>
      <c r="B44" s="1122"/>
      <c r="C44" s="1122"/>
      <c r="D44" s="1122"/>
      <c r="E44" s="1122"/>
      <c r="F44" s="1122"/>
      <c r="G44" s="1122"/>
      <c r="H44" s="1122"/>
      <c r="I44" s="1122"/>
      <c r="J44" s="1122"/>
      <c r="K44" s="157"/>
      <c r="L44" s="372"/>
      <c r="M44" s="492"/>
    </row>
    <row r="45" spans="1:26" customFormat="1" ht="24.9" customHeight="1">
      <c r="A45" s="1"/>
      <c r="B45" s="1"/>
      <c r="C45" s="1"/>
      <c r="D45" s="613"/>
      <c r="E45" s="1"/>
      <c r="F45" s="1"/>
      <c r="G45" s="1"/>
      <c r="H45" s="1"/>
      <c r="I45" s="1"/>
      <c r="J45" s="1"/>
      <c r="K45" s="157"/>
      <c r="L45" s="372"/>
      <c r="M45" s="492"/>
    </row>
    <row r="46" spans="1:26" customFormat="1" ht="24.9" customHeight="1">
      <c r="A46" s="1"/>
      <c r="B46" s="1"/>
      <c r="C46" s="1"/>
      <c r="D46" s="613"/>
      <c r="E46" s="1"/>
      <c r="F46" s="1"/>
      <c r="G46" s="1"/>
      <c r="H46" s="1"/>
      <c r="I46" s="1"/>
      <c r="J46" s="1"/>
      <c r="K46" s="157"/>
      <c r="L46" s="372"/>
      <c r="M46" s="492"/>
    </row>
    <row r="47" spans="1:26" customFormat="1" ht="24.9" customHeight="1">
      <c r="A47" s="614"/>
      <c r="B47" s="614"/>
      <c r="C47" s="614"/>
      <c r="D47" s="613"/>
      <c r="E47" s="613"/>
      <c r="F47" s="613"/>
      <c r="G47" s="613"/>
      <c r="H47" s="613"/>
      <c r="I47" s="613"/>
      <c r="J47" s="613"/>
      <c r="K47" s="157"/>
      <c r="L47" s="372"/>
      <c r="M47" s="492"/>
    </row>
    <row r="48" spans="1:26" customFormat="1" ht="24.9" customHeight="1">
      <c r="A48" s="614"/>
      <c r="B48" s="614"/>
      <c r="C48" s="614"/>
      <c r="D48" s="613"/>
      <c r="E48" s="613"/>
      <c r="F48" s="613"/>
      <c r="G48" s="613"/>
      <c r="H48" s="613"/>
      <c r="I48" s="613"/>
      <c r="J48" s="613"/>
      <c r="K48" s="157"/>
      <c r="L48" s="372"/>
      <c r="M48" s="492"/>
    </row>
    <row r="49" spans="1:11" ht="69.75" customHeight="1">
      <c r="A49" s="622"/>
      <c r="B49" s="622"/>
      <c r="C49" s="622"/>
      <c r="D49" s="622"/>
      <c r="E49" s="622"/>
      <c r="F49" s="622"/>
      <c r="G49" s="622"/>
      <c r="H49" s="622"/>
      <c r="I49" s="622"/>
    </row>
    <row r="50" spans="1:11" ht="78" customHeight="1">
      <c r="A50" s="204"/>
      <c r="B50" s="204"/>
      <c r="C50" s="204"/>
      <c r="D50" s="204"/>
      <c r="E50" s="204"/>
      <c r="F50" s="204"/>
      <c r="G50" s="204"/>
      <c r="H50" s="204"/>
      <c r="I50" s="204"/>
      <c r="J50" s="204"/>
    </row>
    <row r="51" spans="1:11" ht="78" customHeight="1">
      <c r="A51" s="204"/>
      <c r="B51" s="204"/>
      <c r="C51" s="204"/>
      <c r="D51" s="204"/>
      <c r="E51" s="204"/>
      <c r="F51" s="204"/>
      <c r="G51" s="204"/>
      <c r="H51" s="204"/>
      <c r="I51" s="204"/>
      <c r="J51" s="204"/>
    </row>
    <row r="52" spans="1:11" ht="78" customHeight="1">
      <c r="A52" s="204"/>
      <c r="B52" s="204"/>
      <c r="C52" s="204"/>
      <c r="D52" s="204"/>
      <c r="E52" s="204"/>
      <c r="F52" s="204"/>
      <c r="G52" s="204"/>
      <c r="H52" s="204"/>
      <c r="I52" s="204"/>
      <c r="J52" s="204"/>
    </row>
    <row r="53" spans="1:11" ht="78" customHeight="1">
      <c r="A53" s="204"/>
      <c r="B53" s="204"/>
      <c r="C53" s="204"/>
      <c r="D53" s="204"/>
      <c r="E53" s="204"/>
      <c r="F53" s="204"/>
      <c r="G53" s="204"/>
      <c r="H53" s="204"/>
      <c r="I53" s="204"/>
      <c r="J53" s="204"/>
    </row>
    <row r="54" spans="1:11" ht="78" customHeight="1">
      <c r="A54" s="204"/>
      <c r="B54" s="204"/>
      <c r="C54" s="204"/>
      <c r="D54" s="204"/>
      <c r="E54" s="204"/>
      <c r="F54" s="204"/>
      <c r="G54" s="204"/>
      <c r="H54" s="204"/>
      <c r="I54" s="204"/>
      <c r="J54" s="204"/>
    </row>
    <row r="55" spans="1:11" ht="78" customHeight="1">
      <c r="A55" s="204"/>
      <c r="B55" s="204"/>
      <c r="C55" s="204"/>
      <c r="D55" s="204"/>
      <c r="E55" s="204"/>
      <c r="F55" s="204"/>
      <c r="G55" s="204"/>
      <c r="H55" s="204"/>
      <c r="I55" s="204"/>
      <c r="J55" s="204"/>
    </row>
    <row r="56" spans="1:11" ht="78" customHeight="1">
      <c r="A56" s="204"/>
      <c r="B56" s="204"/>
      <c r="C56" s="204"/>
      <c r="D56" s="204"/>
      <c r="E56" s="204"/>
      <c r="F56" s="204"/>
      <c r="G56" s="204"/>
      <c r="H56" s="204"/>
      <c r="I56" s="204"/>
      <c r="J56" s="204"/>
    </row>
    <row r="57" spans="1:11" ht="49.5" customHeight="1">
      <c r="A57" s="96"/>
      <c r="B57" s="96"/>
      <c r="C57" s="96"/>
      <c r="D57" s="96"/>
      <c r="E57" s="96"/>
      <c r="F57" s="177"/>
      <c r="G57" s="177"/>
      <c r="H57" s="177"/>
      <c r="I57" s="177"/>
      <c r="J57" s="177"/>
    </row>
    <row r="58" spans="1:11" ht="49.5" customHeight="1">
      <c r="A58" s="96"/>
      <c r="B58" s="96"/>
      <c r="C58" s="96"/>
      <c r="D58" s="96"/>
      <c r="E58" s="96"/>
      <c r="F58" s="177"/>
      <c r="G58" s="177"/>
      <c r="H58" s="177"/>
      <c r="I58" s="177"/>
      <c r="J58" s="177"/>
    </row>
    <row r="59" spans="1:11" ht="49.5" customHeight="1">
      <c r="A59" s="96"/>
      <c r="B59" s="96"/>
      <c r="C59" s="96"/>
      <c r="D59" s="96"/>
      <c r="E59" s="96"/>
      <c r="F59" s="177"/>
      <c r="G59" s="177"/>
      <c r="H59" s="177"/>
      <c r="I59" s="177"/>
      <c r="J59" s="177"/>
    </row>
    <row r="60" spans="1:11" ht="49.5" customHeight="1">
      <c r="A60" s="96"/>
      <c r="B60" s="96"/>
      <c r="C60" s="96"/>
      <c r="D60" s="96"/>
      <c r="E60" s="96"/>
      <c r="F60" s="177"/>
      <c r="G60" s="177"/>
      <c r="H60" s="177"/>
      <c r="I60" s="177"/>
      <c r="J60" s="177"/>
    </row>
    <row r="61" spans="1:11" ht="63.75" customHeight="1">
      <c r="A61" s="1152" t="s">
        <v>14</v>
      </c>
      <c r="B61" s="549" t="s">
        <v>418</v>
      </c>
      <c r="C61" s="549" t="s">
        <v>417</v>
      </c>
      <c r="D61" s="549" t="s">
        <v>419</v>
      </c>
      <c r="E61" s="9"/>
      <c r="F61" s="9"/>
      <c r="G61" s="9"/>
      <c r="H61" s="9"/>
      <c r="I61" s="9"/>
      <c r="J61" s="9"/>
    </row>
    <row r="62" spans="1:11" ht="61.5" customHeight="1">
      <c r="A62" s="1153"/>
      <c r="B62" s="49">
        <v>0</v>
      </c>
      <c r="C62" s="49">
        <v>0</v>
      </c>
      <c r="D62" s="49">
        <v>0</v>
      </c>
      <c r="E62" s="482"/>
      <c r="F62" s="9"/>
      <c r="G62" s="9"/>
      <c r="H62" s="9"/>
      <c r="K62" s="8"/>
    </row>
    <row r="63" spans="1:11" ht="20.399999999999999">
      <c r="B63" s="16"/>
      <c r="C63" s="16"/>
      <c r="D63" s="16"/>
      <c r="E63" s="16"/>
      <c r="F63" s="16"/>
      <c r="G63" s="16"/>
      <c r="H63" s="16"/>
      <c r="I63" s="16"/>
      <c r="J63" s="16"/>
    </row>
    <row r="64" spans="1:11" ht="20.399999999999999">
      <c r="B64" s="16"/>
      <c r="C64" s="16"/>
      <c r="D64" s="16"/>
      <c r="E64" s="16"/>
      <c r="F64" s="16"/>
      <c r="G64" s="16"/>
      <c r="H64" s="16"/>
      <c r="I64" s="16"/>
      <c r="J64" s="16"/>
    </row>
    <row r="65" spans="2:10" ht="20.399999999999999">
      <c r="B65" s="16"/>
      <c r="C65" s="16"/>
      <c r="D65" s="16"/>
      <c r="E65" s="16"/>
      <c r="F65" s="16"/>
      <c r="G65" s="16"/>
      <c r="H65" s="16"/>
      <c r="I65" s="16"/>
      <c r="J65" s="16"/>
    </row>
    <row r="66" spans="2:10" ht="20.399999999999999">
      <c r="B66" s="16"/>
      <c r="C66" s="16"/>
      <c r="D66" s="16"/>
      <c r="E66" s="16"/>
      <c r="F66" s="16"/>
      <c r="G66" s="16"/>
      <c r="H66" s="16"/>
      <c r="I66" s="16"/>
      <c r="J66" s="16"/>
    </row>
    <row r="67" spans="2:10" ht="20.399999999999999">
      <c r="B67" s="20"/>
      <c r="C67" s="20"/>
      <c r="D67" s="20"/>
      <c r="E67" s="20"/>
      <c r="F67" s="20"/>
      <c r="G67" s="20"/>
      <c r="H67" s="20"/>
      <c r="I67" s="20"/>
      <c r="J67" s="20"/>
    </row>
    <row r="68" spans="2:10">
      <c r="B68" s="5"/>
      <c r="C68" s="4"/>
      <c r="D68" s="4"/>
      <c r="E68" s="4"/>
      <c r="F68" s="4"/>
      <c r="G68" s="4"/>
      <c r="H68" s="4"/>
      <c r="I68" s="4"/>
      <c r="J68" s="4"/>
    </row>
    <row r="69" spans="2:10">
      <c r="B69" s="5"/>
      <c r="C69" s="4"/>
      <c r="D69" s="4"/>
      <c r="E69" s="4"/>
      <c r="F69" s="4"/>
      <c r="G69" s="4"/>
      <c r="H69" s="4"/>
      <c r="I69" s="4"/>
      <c r="J69" s="4"/>
    </row>
    <row r="70" spans="2:10">
      <c r="B70" s="7"/>
      <c r="C70" s="3"/>
      <c r="D70" s="3"/>
      <c r="E70" s="3"/>
      <c r="F70" s="3"/>
      <c r="G70" s="3"/>
      <c r="H70" s="3"/>
      <c r="I70" s="3"/>
      <c r="J70" s="3"/>
    </row>
    <row r="71" spans="2:10">
      <c r="B71" s="7"/>
      <c r="C71" s="3"/>
      <c r="D71" s="3"/>
      <c r="E71" s="3"/>
      <c r="F71" s="3"/>
      <c r="G71" s="3"/>
      <c r="H71" s="3"/>
      <c r="I71" s="3"/>
      <c r="J71" s="3"/>
    </row>
    <row r="72" spans="2:10">
      <c r="B72" s="2"/>
    </row>
    <row r="73" spans="2:10">
      <c r="B73" s="2"/>
    </row>
    <row r="74" spans="2:10">
      <c r="B74" s="2"/>
    </row>
    <row r="75" spans="2:10">
      <c r="B75" s="2"/>
    </row>
    <row r="76" spans="2:10">
      <c r="B76" s="2"/>
    </row>
    <row r="77" spans="2:10">
      <c r="B77" s="2"/>
    </row>
    <row r="78" spans="2:10">
      <c r="B78" s="2"/>
    </row>
  </sheetData>
  <sheetProtection formatCells="0" formatColumns="0" formatRows="0" insertColumns="0" insertRows="0" insertHyperlinks="0" deleteColumns="0" deleteRows="0" sort="0" autoFilter="0" pivotTables="0"/>
  <mergeCells count="74">
    <mergeCell ref="B2:G2"/>
    <mergeCell ref="A34:J34"/>
    <mergeCell ref="I24:J25"/>
    <mergeCell ref="I26:J26"/>
    <mergeCell ref="I28:J28"/>
    <mergeCell ref="I17:J17"/>
    <mergeCell ref="I18:J18"/>
    <mergeCell ref="I16:J16"/>
    <mergeCell ref="I32:J32"/>
    <mergeCell ref="I33:J33"/>
    <mergeCell ref="I11:J11"/>
    <mergeCell ref="I12:J12"/>
    <mergeCell ref="I13:J13"/>
    <mergeCell ref="I29:J29"/>
    <mergeCell ref="H24:H25"/>
    <mergeCell ref="I21:J22"/>
    <mergeCell ref="I23:J23"/>
    <mergeCell ref="A27:I27"/>
    <mergeCell ref="B21:C22"/>
    <mergeCell ref="D21:D22"/>
    <mergeCell ref="A61:A62"/>
    <mergeCell ref="A35:D35"/>
    <mergeCell ref="B33:D33"/>
    <mergeCell ref="F33:H33"/>
    <mergeCell ref="B24:C25"/>
    <mergeCell ref="D24:D25"/>
    <mergeCell ref="E24:E25"/>
    <mergeCell ref="A39:D41"/>
    <mergeCell ref="E40:J40"/>
    <mergeCell ref="G24:G25"/>
    <mergeCell ref="D29:D32"/>
    <mergeCell ref="E29:E32"/>
    <mergeCell ref="B29:B32"/>
    <mergeCell ref="H29:H32"/>
    <mergeCell ref="B26:C26"/>
    <mergeCell ref="I30:J30"/>
    <mergeCell ref="I31:J31"/>
    <mergeCell ref="A42:J44"/>
    <mergeCell ref="A36:D38"/>
    <mergeCell ref="B11:B12"/>
    <mergeCell ref="C11:C12"/>
    <mergeCell ref="H11:H12"/>
    <mergeCell ref="G21:G22"/>
    <mergeCell ref="B23:C23"/>
    <mergeCell ref="H13:H15"/>
    <mergeCell ref="B13:B20"/>
    <mergeCell ref="C29:C32"/>
    <mergeCell ref="I15:J15"/>
    <mergeCell ref="C13:C15"/>
    <mergeCell ref="H19:H20"/>
    <mergeCell ref="C16:C18"/>
    <mergeCell ref="H16:H18"/>
    <mergeCell ref="A24:A25"/>
    <mergeCell ref="I14:J14"/>
    <mergeCell ref="I19:J19"/>
    <mergeCell ref="I20:J20"/>
    <mergeCell ref="A21:A22"/>
    <mergeCell ref="D3:D4"/>
    <mergeCell ref="F3:F4"/>
    <mergeCell ref="G3:G4"/>
    <mergeCell ref="C19:C20"/>
    <mergeCell ref="H21:H22"/>
    <mergeCell ref="E21:E22"/>
    <mergeCell ref="E3:E4"/>
    <mergeCell ref="I3:J3"/>
    <mergeCell ref="B5:C7"/>
    <mergeCell ref="A5:A7"/>
    <mergeCell ref="K4:L4"/>
    <mergeCell ref="B10:C10"/>
    <mergeCell ref="I10:J10"/>
    <mergeCell ref="A9:I9"/>
    <mergeCell ref="H3:H4"/>
    <mergeCell ref="B3:C4"/>
    <mergeCell ref="A3:A4"/>
  </mergeCells>
  <printOptions horizontalCentered="1"/>
  <pageMargins left="0" right="0" top="0" bottom="0" header="0" footer="0"/>
  <pageSetup paperSize="9" scale="38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C00000"/>
    <pageSetUpPr fitToPage="1"/>
  </sheetPr>
  <dimension ref="A1:HS87"/>
  <sheetViews>
    <sheetView showGridLines="0" zoomScale="55" zoomScaleNormal="55" zoomScaleSheetLayoutView="50" zoomScalePageLayoutView="55" workbookViewId="0">
      <selection activeCell="AC7" sqref="AC7"/>
    </sheetView>
  </sheetViews>
  <sheetFormatPr defaultColWidth="8.6640625" defaultRowHeight="14.4"/>
  <cols>
    <col min="1" max="1" width="38" style="32" customWidth="1"/>
    <col min="2" max="3" width="15.6640625" style="32" customWidth="1"/>
    <col min="4" max="4" width="25.6640625" style="32" customWidth="1"/>
    <col min="5" max="7" width="15.6640625" style="32" customWidth="1"/>
    <col min="8" max="8" width="20.6640625" style="32" customWidth="1"/>
    <col min="9" max="9" width="18.6640625" style="32" customWidth="1"/>
    <col min="10" max="11" width="20.6640625" style="32" customWidth="1"/>
    <col min="12" max="14" width="18.6640625" style="32" customWidth="1"/>
    <col min="15" max="15" width="13.44140625" style="115" hidden="1" customWidth="1"/>
    <col min="16" max="17" width="19.6640625" style="32" hidden="1" customWidth="1"/>
    <col min="18" max="18" width="19.88671875" style="32" hidden="1" customWidth="1"/>
    <col min="19" max="19" width="18" style="32" hidden="1" customWidth="1"/>
    <col min="20" max="20" width="11" style="32" hidden="1" customWidth="1"/>
    <col min="21" max="21" width="12.6640625" style="32" hidden="1" customWidth="1"/>
    <col min="22" max="22" width="20.88671875" style="32" hidden="1" customWidth="1"/>
    <col min="23" max="23" width="7.109375" style="32" hidden="1" customWidth="1"/>
    <col min="24" max="24" width="15.44140625" style="32" hidden="1" customWidth="1"/>
    <col min="25" max="25" width="7.109375" style="32" customWidth="1"/>
    <col min="26" max="16384" width="8.6640625" style="32"/>
  </cols>
  <sheetData>
    <row r="1" spans="1:227" ht="75.75" customHeight="1">
      <c r="B1" s="36"/>
      <c r="C1" s="36"/>
      <c r="D1" s="36"/>
      <c r="E1" s="1217" t="s">
        <v>556</v>
      </c>
      <c r="F1" s="1217"/>
      <c r="G1" s="1217"/>
      <c r="H1" s="1217"/>
      <c r="I1" s="1217"/>
      <c r="J1" s="1217"/>
      <c r="K1" s="36"/>
      <c r="O1" s="116"/>
      <c r="P1" s="36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  <c r="DD1" s="34"/>
      <c r="DE1" s="34"/>
      <c r="DF1" s="34"/>
      <c r="DG1" s="34"/>
      <c r="DH1" s="34"/>
      <c r="DI1" s="34"/>
      <c r="DJ1" s="34"/>
      <c r="DK1" s="34"/>
      <c r="DL1" s="34"/>
      <c r="DM1" s="34"/>
      <c r="DN1" s="34"/>
      <c r="DO1" s="34"/>
      <c r="DP1" s="34"/>
      <c r="DQ1" s="34"/>
      <c r="DR1" s="34"/>
      <c r="DS1" s="34"/>
      <c r="DT1" s="34"/>
      <c r="DU1" s="34"/>
      <c r="DV1" s="34"/>
      <c r="DW1" s="34"/>
      <c r="DX1" s="34"/>
      <c r="DY1" s="34"/>
      <c r="DZ1" s="34"/>
      <c r="EA1" s="34"/>
      <c r="EB1" s="34"/>
      <c r="EC1" s="34"/>
      <c r="ED1" s="34"/>
      <c r="EE1" s="34"/>
      <c r="EF1" s="34"/>
      <c r="EG1" s="34"/>
      <c r="EH1" s="34"/>
      <c r="EI1" s="34"/>
      <c r="EJ1" s="34"/>
      <c r="EK1" s="34"/>
      <c r="EL1" s="34"/>
      <c r="EM1" s="34"/>
      <c r="EN1" s="34"/>
      <c r="EO1" s="34"/>
      <c r="EP1" s="34"/>
      <c r="EQ1" s="34"/>
      <c r="ER1" s="34"/>
      <c r="ES1" s="34"/>
      <c r="ET1" s="34"/>
      <c r="EU1" s="34"/>
      <c r="EV1" s="34"/>
      <c r="EW1" s="34"/>
      <c r="EX1" s="34"/>
      <c r="EY1" s="34"/>
      <c r="EZ1" s="34"/>
      <c r="FA1" s="34"/>
      <c r="FB1" s="34"/>
      <c r="FC1" s="34"/>
      <c r="FD1" s="34"/>
      <c r="FE1" s="34"/>
      <c r="FF1" s="34"/>
      <c r="FG1" s="34"/>
      <c r="FH1" s="34"/>
      <c r="FI1" s="34"/>
      <c r="FJ1" s="34"/>
      <c r="FK1" s="34"/>
      <c r="FL1" s="34"/>
      <c r="FM1" s="34"/>
      <c r="FN1" s="34"/>
      <c r="FO1" s="34"/>
      <c r="FP1" s="34"/>
      <c r="FQ1" s="34"/>
      <c r="FR1" s="34"/>
      <c r="FS1" s="34"/>
      <c r="FT1" s="34"/>
      <c r="FU1" s="34"/>
      <c r="FV1" s="34"/>
      <c r="FW1" s="34"/>
      <c r="FX1" s="34"/>
      <c r="FY1" s="34"/>
      <c r="FZ1" s="34"/>
      <c r="GA1" s="34"/>
      <c r="GB1" s="34"/>
      <c r="GC1" s="34"/>
      <c r="GD1" s="34"/>
      <c r="GE1" s="34"/>
      <c r="GF1" s="34"/>
      <c r="GG1" s="34"/>
      <c r="GH1" s="34"/>
      <c r="GI1" s="34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  <c r="HB1" s="34"/>
      <c r="HC1" s="34"/>
      <c r="HD1" s="34"/>
      <c r="HE1" s="34"/>
      <c r="HF1" s="34"/>
      <c r="HG1" s="34"/>
      <c r="HH1" s="34"/>
      <c r="HI1" s="34"/>
      <c r="HJ1" s="34"/>
      <c r="HK1" s="34"/>
      <c r="HL1" s="34"/>
      <c r="HM1" s="34"/>
      <c r="HN1" s="34"/>
      <c r="HO1" s="34"/>
      <c r="HP1" s="34"/>
      <c r="HQ1" s="34"/>
      <c r="HR1" s="34"/>
      <c r="HS1" s="34"/>
    </row>
    <row r="2" spans="1:227" ht="33" customHeight="1">
      <c r="A2" s="35"/>
      <c r="B2" s="35"/>
      <c r="C2" s="35"/>
      <c r="E2" s="1218"/>
      <c r="F2" s="1218"/>
      <c r="G2" s="1218"/>
      <c r="H2" s="1218"/>
      <c r="I2" s="1218"/>
      <c r="J2" s="1218"/>
      <c r="K2" s="210"/>
      <c r="M2" s="94" t="s">
        <v>151</v>
      </c>
      <c r="N2" s="510">
        <v>44228</v>
      </c>
      <c r="O2" s="510"/>
    </row>
    <row r="3" spans="1:227" ht="99.9" customHeight="1">
      <c r="A3" s="1706" t="s">
        <v>95</v>
      </c>
      <c r="B3" s="1707" t="s">
        <v>86</v>
      </c>
      <c r="C3" s="1708"/>
      <c r="D3" s="1707" t="s">
        <v>34</v>
      </c>
      <c r="E3" s="1708"/>
      <c r="F3" s="1708"/>
      <c r="G3" s="1709"/>
      <c r="H3" s="1706" t="s">
        <v>55</v>
      </c>
      <c r="I3" s="1706" t="s">
        <v>58</v>
      </c>
      <c r="J3" s="1710" t="s">
        <v>513</v>
      </c>
      <c r="K3" s="1711" t="s">
        <v>294</v>
      </c>
      <c r="L3" s="1711"/>
      <c r="M3" s="1711"/>
      <c r="N3" s="1711"/>
      <c r="O3" s="112" t="s">
        <v>21</v>
      </c>
    </row>
    <row r="4" spans="1:227" ht="28.5" customHeight="1">
      <c r="A4" s="1712"/>
      <c r="B4" s="1713"/>
      <c r="C4" s="1714"/>
      <c r="D4" s="1713"/>
      <c r="E4" s="1714"/>
      <c r="F4" s="1714"/>
      <c r="G4" s="1715"/>
      <c r="H4" s="1712"/>
      <c r="I4" s="1712"/>
      <c r="J4" s="1716"/>
      <c r="K4" s="1717" t="s">
        <v>99</v>
      </c>
      <c r="L4" s="1717"/>
      <c r="M4" s="1717"/>
      <c r="N4" s="1717"/>
      <c r="O4" s="113"/>
    </row>
    <row r="5" spans="1:227" ht="50.1" customHeight="1">
      <c r="A5" s="1249"/>
      <c r="B5" s="1226" t="s">
        <v>412</v>
      </c>
      <c r="C5" s="1227"/>
      <c r="D5" s="1233" t="s">
        <v>463</v>
      </c>
      <c r="E5" s="1234"/>
      <c r="F5" s="1234"/>
      <c r="G5" s="1235"/>
      <c r="H5" s="212" t="s">
        <v>462</v>
      </c>
      <c r="I5" s="213">
        <v>20.2</v>
      </c>
      <c r="J5" s="508">
        <f>ROUND(O5*Belarus*(1-$B$61),2)</f>
        <v>6164</v>
      </c>
      <c r="K5" s="1209">
        <f>(J5+X26+X35*2)/2.5</f>
        <v>2926.4</v>
      </c>
      <c r="L5" s="1210"/>
      <c r="M5" s="1210"/>
      <c r="N5" s="1211"/>
      <c r="O5" s="114">
        <v>6164</v>
      </c>
      <c r="Q5" s="1298" t="s">
        <v>112</v>
      </c>
      <c r="R5" s="1299"/>
      <c r="S5" s="667" t="str">
        <f>'Модульные ограждения'!D31</f>
        <v>84*48*2500</v>
      </c>
      <c r="T5" s="1313">
        <f>'Модульные ограждения'!E31</f>
        <v>154</v>
      </c>
      <c r="U5" s="667">
        <f>'Модульные ограждения'!F31</f>
        <v>3.3</v>
      </c>
      <c r="V5" s="1313" t="str">
        <f>'Модульные ограждения'!G31</f>
        <v>полиэстер двс</v>
      </c>
      <c r="W5" s="667">
        <f>'Модульные ограждения'!H31</f>
        <v>1</v>
      </c>
      <c r="X5" s="667">
        <f>'Модульные ограждения'!M31</f>
        <v>580</v>
      </c>
      <c r="Y5" s="493"/>
    </row>
    <row r="6" spans="1:227" ht="50.1" customHeight="1">
      <c r="A6" s="1250"/>
      <c r="B6" s="1228"/>
      <c r="C6" s="1229"/>
      <c r="D6" s="1236"/>
      <c r="E6" s="1237"/>
      <c r="F6" s="1237"/>
      <c r="G6" s="1238"/>
      <c r="H6" s="214" t="s">
        <v>20</v>
      </c>
      <c r="I6" s="215">
        <v>27.63</v>
      </c>
      <c r="J6" s="507">
        <f>ROUND(O6*Belarus*(1-$B$61),2)</f>
        <v>7307</v>
      </c>
      <c r="K6" s="1212">
        <f>(J6+X29+X35*2)/2.5</f>
        <v>3466</v>
      </c>
      <c r="L6" s="1213"/>
      <c r="M6" s="1213"/>
      <c r="N6" s="1214"/>
      <c r="O6" s="114">
        <v>7307</v>
      </c>
      <c r="Q6" s="1300"/>
      <c r="R6" s="1301"/>
      <c r="S6" s="667" t="str">
        <f>'Модульные ограждения'!D32</f>
        <v xml:space="preserve">84*48*3000 </v>
      </c>
      <c r="T6" s="1314"/>
      <c r="U6" s="526">
        <f>'Модульные ограждения'!F32</f>
        <v>3.96</v>
      </c>
      <c r="V6" s="1314"/>
      <c r="W6" s="667">
        <f>'Модульные ограждения'!H32</f>
        <v>0</v>
      </c>
      <c r="X6" s="667">
        <f>'Модульные ограждения'!M32</f>
        <v>698</v>
      </c>
      <c r="Y6" s="493"/>
    </row>
    <row r="7" spans="1:227" ht="50.1" customHeight="1">
      <c r="A7" s="1251"/>
      <c r="B7" s="1230"/>
      <c r="C7" s="1231"/>
      <c r="D7" s="1239"/>
      <c r="E7" s="1240"/>
      <c r="F7" s="1240"/>
      <c r="G7" s="1241"/>
      <c r="H7" s="216" t="s">
        <v>186</v>
      </c>
      <c r="I7" s="217">
        <v>35.06</v>
      </c>
      <c r="J7" s="509">
        <f>ROUND(O7*Belarus*(1-$B$61),2)</f>
        <v>7840</v>
      </c>
      <c r="K7" s="1247">
        <f>(J7+X31+X35*2)/2.5</f>
        <v>3802.4</v>
      </c>
      <c r="L7" s="1312"/>
      <c r="M7" s="1312"/>
      <c r="N7" s="1248"/>
      <c r="O7" s="114">
        <v>7840</v>
      </c>
      <c r="Q7" s="1302" t="s">
        <v>107</v>
      </c>
      <c r="R7" s="1303"/>
      <c r="S7" s="667" t="str">
        <f>'Модульные ограждения'!D29</f>
        <v xml:space="preserve">60*20*2500 </v>
      </c>
      <c r="T7" s="667">
        <f>'Модульные ограждения'!E29</f>
        <v>162</v>
      </c>
      <c r="U7" s="667">
        <f>'Модульные ограждения'!F29</f>
        <v>3.3</v>
      </c>
      <c r="V7" s="667" t="str">
        <f>'Модульные ограждения'!G29</f>
        <v>полиэстер двс</v>
      </c>
      <c r="W7" s="667">
        <f>'Модульные ограждения'!H29</f>
        <v>1</v>
      </c>
      <c r="X7" s="667">
        <f>'Модульные ограждения'!M29</f>
        <v>580</v>
      </c>
      <c r="Y7" s="493"/>
    </row>
    <row r="8" spans="1:227" ht="9.9" customHeight="1">
      <c r="A8" s="66"/>
      <c r="B8" s="64"/>
      <c r="C8" s="64"/>
      <c r="D8" s="64"/>
      <c r="E8" s="64"/>
      <c r="F8" s="65"/>
      <c r="G8" s="66"/>
      <c r="H8" s="67"/>
      <c r="I8" s="68"/>
      <c r="J8" s="68"/>
      <c r="L8" s="63"/>
      <c r="M8" s="63"/>
      <c r="N8" s="63"/>
      <c r="O8" s="113"/>
      <c r="Q8" s="1302" t="s">
        <v>117</v>
      </c>
      <c r="R8" s="1303"/>
      <c r="S8" s="667" t="str">
        <f>'Модульные ограждения'!D35</f>
        <v>100*87*20</v>
      </c>
      <c r="T8" s="667">
        <f>'Модульные ограждения'!E35</f>
        <v>80</v>
      </c>
      <c r="U8" s="667">
        <f>'Модульные ограждения'!F35</f>
        <v>0.02</v>
      </c>
      <c r="V8" s="667" t="str">
        <f>'Модульные ограждения'!G35</f>
        <v xml:space="preserve">полимер </v>
      </c>
      <c r="W8" s="667">
        <f>'Модульные ограждения'!H35</f>
        <v>0.5</v>
      </c>
      <c r="X8" s="667">
        <f>'Модульные ограждения'!M35</f>
        <v>51</v>
      </c>
    </row>
    <row r="9" spans="1:227" ht="50.1" customHeight="1">
      <c r="A9" s="296" t="s">
        <v>95</v>
      </c>
      <c r="B9" s="1221" t="s">
        <v>86</v>
      </c>
      <c r="C9" s="1223"/>
      <c r="D9" s="1221" t="s">
        <v>34</v>
      </c>
      <c r="E9" s="1222"/>
      <c r="F9" s="1222"/>
      <c r="G9" s="1222"/>
      <c r="H9" s="1222"/>
      <c r="I9" s="1223"/>
      <c r="J9" s="296" t="s">
        <v>46</v>
      </c>
      <c r="K9" s="297" t="s">
        <v>64</v>
      </c>
      <c r="L9" s="297" t="s">
        <v>188</v>
      </c>
      <c r="M9" s="1244" t="s">
        <v>99</v>
      </c>
      <c r="N9" s="1245"/>
      <c r="O9" s="113"/>
      <c r="Q9" s="1298" t="s">
        <v>35</v>
      </c>
      <c r="R9" s="1299"/>
      <c r="S9" s="527" t="str">
        <f>'Панельные ограждения GL (стр.1)'!B5</f>
        <v>0,63 х 2,5</v>
      </c>
      <c r="T9" s="528"/>
      <c r="U9" s="529"/>
      <c r="V9" s="529"/>
      <c r="W9" s="530"/>
      <c r="X9" s="531">
        <f>'Панельные ограждения GL (стр.1)'!H5</f>
        <v>1054</v>
      </c>
    </row>
    <row r="10" spans="1:227" ht="75" customHeight="1">
      <c r="A10" s="1252"/>
      <c r="B10" s="1135" t="s">
        <v>36</v>
      </c>
      <c r="C10" s="1194"/>
      <c r="D10" s="1243" t="s">
        <v>411</v>
      </c>
      <c r="E10" s="1243"/>
      <c r="F10" s="1243"/>
      <c r="G10" s="1243"/>
      <c r="H10" s="1243"/>
      <c r="I10" s="1243"/>
      <c r="J10" s="224" t="s">
        <v>35</v>
      </c>
      <c r="K10" s="1215" t="s">
        <v>258</v>
      </c>
      <c r="L10" s="1310" t="s">
        <v>257</v>
      </c>
      <c r="M10" s="1209">
        <f>ROUND(((X6+X7+X8+X10+(X17*2))/2.5)*(1-$B$61),2)</f>
        <v>1220</v>
      </c>
      <c r="N10" s="1211"/>
      <c r="O10" s="113"/>
      <c r="Q10" s="1300"/>
      <c r="R10" s="1301"/>
      <c r="S10" s="527" t="str">
        <f>'Панельные ограждения GL (стр.1)'!B7</f>
        <v>1,03 х 2,5</v>
      </c>
      <c r="T10" s="528"/>
      <c r="U10" s="529"/>
      <c r="V10" s="529"/>
      <c r="W10" s="530"/>
      <c r="X10" s="531">
        <f>'Панельные ограждения GL (стр.1)'!H7</f>
        <v>1449</v>
      </c>
    </row>
    <row r="11" spans="1:227" ht="75" customHeight="1">
      <c r="A11" s="1252"/>
      <c r="B11" s="1136"/>
      <c r="C11" s="1224"/>
      <c r="D11" s="1243"/>
      <c r="E11" s="1243"/>
      <c r="F11" s="1243"/>
      <c r="G11" s="1243"/>
      <c r="H11" s="1243"/>
      <c r="I11" s="1243"/>
      <c r="J11" s="225" t="s">
        <v>13</v>
      </c>
      <c r="K11" s="1216"/>
      <c r="L11" s="1311"/>
      <c r="M11" s="1247">
        <f>ROUND(((X6+X7+X8+X12+(X17*2))/2.5)*(1-$B$61),2)</f>
        <v>1506.8</v>
      </c>
      <c r="N11" s="1248"/>
      <c r="O11" s="113"/>
      <c r="Q11" s="1298" t="s">
        <v>187</v>
      </c>
      <c r="R11" s="1299"/>
      <c r="S11" s="481" t="str">
        <f>'Панельные ограждения GL (стр.1)'!B22</f>
        <v>0,63 х 2,5</v>
      </c>
      <c r="T11" s="528"/>
      <c r="U11" s="529"/>
      <c r="V11" s="529"/>
      <c r="W11" s="530"/>
      <c r="X11" s="531">
        <f>'Панельные ограждения GL (стр.1)'!H22</f>
        <v>1575</v>
      </c>
    </row>
    <row r="12" spans="1:227" ht="54.9" customHeight="1">
      <c r="A12" s="1252"/>
      <c r="B12" s="1136"/>
      <c r="C12" s="1224"/>
      <c r="D12" s="1243" t="s">
        <v>366</v>
      </c>
      <c r="E12" s="1243"/>
      <c r="F12" s="1243"/>
      <c r="G12" s="1243"/>
      <c r="H12" s="1243"/>
      <c r="I12" s="1243"/>
      <c r="J12" s="224" t="s">
        <v>35</v>
      </c>
      <c r="K12" s="1215" t="s">
        <v>258</v>
      </c>
      <c r="L12" s="1310" t="s">
        <v>257</v>
      </c>
      <c r="M12" s="1209">
        <f>ROUND(((X10+X15+X36+X14+(X17*2))/2.5)*(1-$B$61),2)</f>
        <v>1469.84</v>
      </c>
      <c r="N12" s="1211"/>
      <c r="O12" s="113"/>
      <c r="Q12" s="1304"/>
      <c r="R12" s="1305"/>
      <c r="S12" s="481" t="str">
        <f>'Панельные ограждения GL (стр.1)'!B24</f>
        <v>1,03 х 2,5</v>
      </c>
      <c r="T12" s="532"/>
      <c r="U12" s="532"/>
      <c r="V12" s="532"/>
      <c r="W12" s="532"/>
      <c r="X12" s="531">
        <f>'Панельные ограждения GL (стр.1)'!H24</f>
        <v>2166</v>
      </c>
    </row>
    <row r="13" spans="1:227" ht="54.9" customHeight="1">
      <c r="A13" s="1252"/>
      <c r="B13" s="1137"/>
      <c r="C13" s="1225"/>
      <c r="D13" s="1243"/>
      <c r="E13" s="1243"/>
      <c r="F13" s="1243"/>
      <c r="G13" s="1243"/>
      <c r="H13" s="1243"/>
      <c r="I13" s="1243"/>
      <c r="J13" s="225" t="s">
        <v>13</v>
      </c>
      <c r="K13" s="1216"/>
      <c r="L13" s="1311"/>
      <c r="M13" s="1247">
        <f>ROUND(((X11+X15+X16+X14+(X17*2))/2.5)*(1-$B$61),2)</f>
        <v>1561.92</v>
      </c>
      <c r="N13" s="1248"/>
      <c r="O13" s="113"/>
      <c r="Q13" s="1300"/>
      <c r="R13" s="1301"/>
      <c r="S13" s="481"/>
      <c r="T13" s="532"/>
      <c r="U13" s="532"/>
      <c r="V13" s="532"/>
      <c r="W13" s="532"/>
      <c r="X13" s="531"/>
    </row>
    <row r="14" spans="1:227" ht="9.9" customHeight="1">
      <c r="A14" s="39"/>
      <c r="B14" s="37"/>
      <c r="C14" s="37"/>
      <c r="D14" s="37"/>
      <c r="E14" s="37"/>
      <c r="F14" s="38"/>
      <c r="G14" s="39"/>
      <c r="H14" s="40"/>
      <c r="I14" s="40"/>
      <c r="J14" s="41"/>
      <c r="L14" s="41"/>
      <c r="M14" s="41"/>
      <c r="N14" s="41"/>
      <c r="O14" s="113"/>
      <c r="Q14" s="1302" t="s">
        <v>25</v>
      </c>
      <c r="R14" s="1303"/>
      <c r="S14" s="481" t="s">
        <v>12</v>
      </c>
      <c r="T14" s="481">
        <f>'Эл-ты панельных ограждений - 1'!H21</f>
        <v>96</v>
      </c>
      <c r="U14" s="533">
        <f>'Эл-ты панельных ограждений - 1'!G24</f>
        <v>4.0649999999999995</v>
      </c>
      <c r="V14" s="529"/>
      <c r="W14" s="530"/>
      <c r="X14" s="531">
        <f>'Эл-ты панельных ограждений - 1'!J24</f>
        <v>1024</v>
      </c>
    </row>
    <row r="15" spans="1:227" ht="50.1" customHeight="1">
      <c r="A15" s="297" t="s">
        <v>95</v>
      </c>
      <c r="B15" s="1196" t="s">
        <v>86</v>
      </c>
      <c r="C15" s="1219"/>
      <c r="D15" s="1219"/>
      <c r="E15" s="1219"/>
      <c r="F15" s="1219"/>
      <c r="G15" s="1220"/>
      <c r="H15" s="1221" t="s">
        <v>64</v>
      </c>
      <c r="I15" s="1223"/>
      <c r="J15" s="297" t="s">
        <v>65</v>
      </c>
      <c r="K15" s="1246" t="s">
        <v>102</v>
      </c>
      <c r="L15" s="1246"/>
      <c r="M15" s="1244" t="s">
        <v>557</v>
      </c>
      <c r="N15" s="1245"/>
      <c r="O15" s="113"/>
      <c r="Q15" s="1302" t="s">
        <v>24</v>
      </c>
      <c r="R15" s="1303"/>
      <c r="S15" s="481" t="str">
        <f>'Модульные ограждения'!D19</f>
        <v xml:space="preserve">40*20*2500  </v>
      </c>
      <c r="T15" s="481">
        <f>'Модульные ограждения'!E19</f>
        <v>180</v>
      </c>
      <c r="U15" s="481">
        <f>'Модульные ограждения'!F19</f>
        <v>2.4500000000000002</v>
      </c>
      <c r="V15" s="533" t="str">
        <f>'Модульные ограждения'!G20</f>
        <v>полимер</v>
      </c>
      <c r="W15" s="481">
        <f>'Модульные ограждения'!H19</f>
        <v>1</v>
      </c>
      <c r="X15" s="541">
        <f>'Модульные ограждения'!I20</f>
        <v>599</v>
      </c>
    </row>
    <row r="16" spans="1:227" ht="99.9" customHeight="1">
      <c r="A16" s="633"/>
      <c r="B16" s="1262" t="s">
        <v>456</v>
      </c>
      <c r="C16" s="1263"/>
      <c r="D16" s="1263"/>
      <c r="E16" s="1263"/>
      <c r="F16" s="1263"/>
      <c r="G16" s="1264"/>
      <c r="H16" s="1265" t="s">
        <v>538</v>
      </c>
      <c r="I16" s="1266"/>
      <c r="J16" s="609">
        <v>17.5</v>
      </c>
      <c r="K16" s="1278">
        <v>24</v>
      </c>
      <c r="L16" s="1279"/>
      <c r="M16" s="1316">
        <f>ROUND(O16*Belarus*(1-$B$61),2)</f>
        <v>3877</v>
      </c>
      <c r="N16" s="1317">
        <f>ROUND(O16*Belarus*(1-$B$61),2)</f>
        <v>3877</v>
      </c>
      <c r="O16" s="114">
        <v>3877</v>
      </c>
      <c r="P16" s="815"/>
      <c r="Q16" s="1302" t="s">
        <v>27</v>
      </c>
      <c r="R16" s="1307"/>
      <c r="S16" s="1307"/>
      <c r="T16" s="1307"/>
      <c r="U16" s="1307"/>
      <c r="V16" s="1307"/>
      <c r="W16" s="1303"/>
      <c r="X16" s="531">
        <f>(X11+X15)*0.2</f>
        <v>434.8</v>
      </c>
    </row>
    <row r="17" spans="1:25" ht="50.1" customHeight="1">
      <c r="A17" s="1259"/>
      <c r="B17" s="1273" t="s">
        <v>457</v>
      </c>
      <c r="C17" s="1274"/>
      <c r="D17" s="1274"/>
      <c r="E17" s="1261" t="s">
        <v>292</v>
      </c>
      <c r="F17" s="1261"/>
      <c r="G17" s="1261"/>
      <c r="H17" s="1271" t="s">
        <v>290</v>
      </c>
      <c r="I17" s="1272"/>
      <c r="J17" s="608">
        <v>7</v>
      </c>
      <c r="K17" s="1195">
        <v>70</v>
      </c>
      <c r="L17" s="1195"/>
      <c r="M17" s="1315">
        <f>ROUND((N18*2+N17),0)</f>
        <v>2970</v>
      </c>
      <c r="N17" s="367">
        <f>ROUND(O17*Belarus*(1-$B$61),2)</f>
        <v>1724</v>
      </c>
      <c r="O17" s="114">
        <v>1724</v>
      </c>
      <c r="P17" s="815"/>
      <c r="Q17" s="1308" t="s">
        <v>147</v>
      </c>
      <c r="R17" s="1309"/>
      <c r="S17" s="490" t="s">
        <v>40</v>
      </c>
      <c r="T17" s="534"/>
      <c r="U17" s="535">
        <f>'Эл-ты панельных ограждений - 1'!G49</f>
        <v>0.08</v>
      </c>
      <c r="V17" s="536">
        <f>'Эл-ты панельных ограждений - 1'!H49</f>
        <v>100</v>
      </c>
      <c r="W17" s="536">
        <f>'Эл-ты панельных ограждений - 1'!I49</f>
        <v>136</v>
      </c>
      <c r="X17" s="537">
        <f>'Эл-ты панельных ограждений - 1'!J49</f>
        <v>136</v>
      </c>
      <c r="Y17" s="493"/>
    </row>
    <row r="18" spans="1:25" ht="50.1" customHeight="1">
      <c r="A18" s="1260"/>
      <c r="B18" s="1275"/>
      <c r="C18" s="1276"/>
      <c r="D18" s="1276"/>
      <c r="E18" s="1261" t="s">
        <v>293</v>
      </c>
      <c r="F18" s="1261"/>
      <c r="G18" s="1261"/>
      <c r="H18" s="1271" t="s">
        <v>291</v>
      </c>
      <c r="I18" s="1272"/>
      <c r="J18" s="608">
        <v>3.2</v>
      </c>
      <c r="K18" s="1195">
        <v>140</v>
      </c>
      <c r="L18" s="1195"/>
      <c r="M18" s="1315"/>
      <c r="N18" s="367">
        <f>ROUND(O18*Belarus*(1-$B$61),2)</f>
        <v>623</v>
      </c>
      <c r="O18" s="114">
        <v>623</v>
      </c>
      <c r="P18" s="815"/>
      <c r="Q18" s="538"/>
      <c r="R18" s="539"/>
      <c r="S18" s="490"/>
      <c r="T18" s="534"/>
      <c r="U18" s="535"/>
      <c r="V18" s="536"/>
      <c r="W18" s="536"/>
      <c r="X18" s="537"/>
      <c r="Y18" s="493"/>
    </row>
    <row r="19" spans="1:25" ht="99.9" customHeight="1">
      <c r="A19" s="1254"/>
      <c r="B19" s="1255"/>
      <c r="C19" s="1255" t="s">
        <v>578</v>
      </c>
      <c r="D19" s="1255"/>
      <c r="E19" s="1255"/>
      <c r="F19" s="1256"/>
      <c r="G19" s="1277" t="s">
        <v>579</v>
      </c>
      <c r="H19" s="1277"/>
      <c r="I19" s="1277"/>
      <c r="J19" s="1277"/>
      <c r="K19" s="1200" t="s">
        <v>586</v>
      </c>
      <c r="L19" s="1200"/>
      <c r="M19" s="1306">
        <f>ROUND(O19*Belarus*(1-$B$61),2)</f>
        <v>1345</v>
      </c>
      <c r="N19" s="1306">
        <f>ROUND(O19*Belarus*(1-$B$61),2)</f>
        <v>1345</v>
      </c>
      <c r="O19" s="114">
        <v>1345</v>
      </c>
      <c r="Q19" s="538"/>
      <c r="R19" s="539"/>
      <c r="S19" s="490"/>
      <c r="T19" s="534"/>
      <c r="U19" s="535"/>
      <c r="V19" s="536"/>
      <c r="W19" s="536"/>
      <c r="X19" s="537"/>
      <c r="Y19" s="493"/>
    </row>
    <row r="20" spans="1:25" ht="50.1" customHeight="1">
      <c r="A20" s="610"/>
      <c r="B20" s="1338" t="s">
        <v>458</v>
      </c>
      <c r="C20" s="1338"/>
      <c r="D20" s="1338"/>
      <c r="E20" s="1338"/>
      <c r="F20" s="1338"/>
      <c r="G20" s="1338"/>
      <c r="H20" s="1333" t="s">
        <v>289</v>
      </c>
      <c r="I20" s="1334"/>
      <c r="J20" s="220">
        <v>32</v>
      </c>
      <c r="K20" s="1332">
        <v>52</v>
      </c>
      <c r="L20" s="1332"/>
      <c r="M20" s="1329">
        <f>ROUND(O20*Belarus*(1-$B$61),2)</f>
        <v>500</v>
      </c>
      <c r="N20" s="1329"/>
      <c r="O20" s="114">
        <v>500</v>
      </c>
      <c r="Q20" s="1308" t="s">
        <v>22</v>
      </c>
      <c r="R20" s="1309"/>
      <c r="S20" s="532"/>
      <c r="T20" s="532"/>
      <c r="U20" s="535">
        <f>'Эл-ты панельных ограждений - 1'!G47</f>
        <v>0.05</v>
      </c>
      <c r="V20" s="535">
        <v>0.05</v>
      </c>
      <c r="W20" s="535"/>
      <c r="X20" s="537">
        <f>'Эл-ты панельных ограждений - 1'!J47</f>
        <v>78</v>
      </c>
      <c r="Y20" s="493"/>
    </row>
    <row r="21" spans="1:25" ht="50.1" customHeight="1">
      <c r="A21" s="610"/>
      <c r="B21" s="1338" t="s">
        <v>552</v>
      </c>
      <c r="C21" s="1338"/>
      <c r="D21" s="1338"/>
      <c r="E21" s="1338"/>
      <c r="F21" s="1338"/>
      <c r="G21" s="1338"/>
      <c r="H21" s="1333" t="s">
        <v>550</v>
      </c>
      <c r="I21" s="1334"/>
      <c r="J21" s="220">
        <v>20</v>
      </c>
      <c r="K21" s="1335">
        <v>30</v>
      </c>
      <c r="L21" s="1336"/>
      <c r="M21" s="1329">
        <f>ROUND(O21*Belarus*(1-$B$61),2)</f>
        <v>1050</v>
      </c>
      <c r="N21" s="1329"/>
      <c r="O21" s="114">
        <v>1050</v>
      </c>
      <c r="Q21" s="1298" t="s">
        <v>29</v>
      </c>
      <c r="R21" s="1299"/>
      <c r="S21" s="481" t="s">
        <v>43</v>
      </c>
      <c r="T21" s="481">
        <v>96</v>
      </c>
      <c r="U21" s="533">
        <v>2.64</v>
      </c>
      <c r="V21" s="534" t="s">
        <v>158</v>
      </c>
      <c r="W21" s="540">
        <v>1.4</v>
      </c>
      <c r="X21" s="531" t="e">
        <f>'Эл-ты панельных ограждений - 1'!#REF!</f>
        <v>#REF!</v>
      </c>
      <c r="Y21" s="493"/>
    </row>
    <row r="22" spans="1:25" ht="50.1" customHeight="1">
      <c r="A22" s="552"/>
      <c r="B22" s="1338" t="s">
        <v>424</v>
      </c>
      <c r="C22" s="1338"/>
      <c r="D22" s="1338"/>
      <c r="E22" s="1338"/>
      <c r="F22" s="1338"/>
      <c r="G22" s="1338"/>
      <c r="H22" s="1333" t="s">
        <v>425</v>
      </c>
      <c r="I22" s="1334"/>
      <c r="J22" s="220">
        <v>1.36</v>
      </c>
      <c r="K22" s="1335">
        <v>200</v>
      </c>
      <c r="L22" s="1336"/>
      <c r="M22" s="1329">
        <f>ROUND(O22*Belarus*(1-$B$61),2)</f>
        <v>380</v>
      </c>
      <c r="N22" s="1329"/>
      <c r="O22" s="114">
        <v>380</v>
      </c>
      <c r="Q22" s="1304"/>
      <c r="R22" s="1305"/>
      <c r="S22" s="481"/>
      <c r="T22" s="481"/>
      <c r="U22" s="533"/>
      <c r="V22" s="534"/>
      <c r="W22" s="540"/>
      <c r="X22" s="531"/>
      <c r="Y22" s="493"/>
    </row>
    <row r="23" spans="1:25" ht="50.1" customHeight="1">
      <c r="A23" s="221"/>
      <c r="B23" s="1339" t="s">
        <v>459</v>
      </c>
      <c r="C23" s="1339"/>
      <c r="D23" s="1339"/>
      <c r="E23" s="1339"/>
      <c r="F23" s="1339"/>
      <c r="G23" s="1339"/>
      <c r="H23" s="1330" t="s">
        <v>40</v>
      </c>
      <c r="I23" s="1331"/>
      <c r="J23" s="220" t="s">
        <v>40</v>
      </c>
      <c r="K23" s="1332" t="s">
        <v>40</v>
      </c>
      <c r="L23" s="1332"/>
      <c r="M23" s="1329">
        <f>ROUND(O23*Belarus*(1-$B$61),2)</f>
        <v>86</v>
      </c>
      <c r="N23" s="1329"/>
      <c r="O23" s="114">
        <v>86</v>
      </c>
      <c r="Q23" s="1304"/>
      <c r="R23" s="1305"/>
      <c r="S23" s="481"/>
      <c r="T23" s="481"/>
      <c r="U23" s="533"/>
      <c r="V23" s="534"/>
      <c r="W23" s="540"/>
      <c r="X23" s="531"/>
      <c r="Y23" s="493"/>
    </row>
    <row r="24" spans="1:25" ht="9.9" customHeight="1">
      <c r="A24" s="56"/>
      <c r="B24" s="55"/>
      <c r="C24" s="60"/>
      <c r="D24" s="60"/>
      <c r="E24" s="60"/>
      <c r="F24" s="60"/>
      <c r="G24" s="60"/>
      <c r="H24" s="61"/>
      <c r="I24" s="61"/>
      <c r="J24" s="38"/>
      <c r="K24" s="39"/>
      <c r="L24" s="40"/>
      <c r="M24" s="62"/>
      <c r="N24" s="43"/>
      <c r="Q24" s="1304"/>
      <c r="R24" s="1305"/>
      <c r="S24" s="481"/>
      <c r="T24" s="481"/>
      <c r="U24" s="533"/>
      <c r="V24" s="533" t="s">
        <v>157</v>
      </c>
      <c r="W24" s="540"/>
      <c r="X24" s="531">
        <f>'Эл-ты панельных ограждений - 1'!J21</f>
        <v>683</v>
      </c>
      <c r="Y24" s="493"/>
    </row>
    <row r="25" spans="1:25" ht="50.1" customHeight="1">
      <c r="A25" s="1196" t="s">
        <v>95</v>
      </c>
      <c r="B25" s="1219"/>
      <c r="C25" s="1219"/>
      <c r="D25" s="1253" t="s">
        <v>86</v>
      </c>
      <c r="E25" s="1253"/>
      <c r="F25" s="1196" t="s">
        <v>52</v>
      </c>
      <c r="G25" s="1220"/>
      <c r="H25" s="1196" t="s">
        <v>337</v>
      </c>
      <c r="I25" s="1196" t="s">
        <v>141</v>
      </c>
      <c r="J25" s="1219"/>
      <c r="K25" s="1220"/>
      <c r="L25" s="1198" t="s">
        <v>102</v>
      </c>
      <c r="M25" s="1221" t="s">
        <v>99</v>
      </c>
      <c r="N25" s="1223"/>
      <c r="O25" s="113"/>
      <c r="Q25" s="1304"/>
      <c r="R25" s="1305"/>
      <c r="S25" s="481"/>
      <c r="T25" s="481"/>
      <c r="U25" s="533"/>
      <c r="V25" s="533"/>
      <c r="W25" s="540"/>
      <c r="X25" s="531"/>
      <c r="Y25" s="493"/>
    </row>
    <row r="26" spans="1:25" ht="50.1" customHeight="1">
      <c r="A26" s="1197"/>
      <c r="B26" s="1232"/>
      <c r="C26" s="1232"/>
      <c r="D26" s="1253"/>
      <c r="E26" s="1253"/>
      <c r="F26" s="1197"/>
      <c r="G26" s="1242"/>
      <c r="H26" s="1197"/>
      <c r="I26" s="1197"/>
      <c r="J26" s="1232"/>
      <c r="K26" s="1242"/>
      <c r="L26" s="1199"/>
      <c r="M26" s="298" t="s">
        <v>159</v>
      </c>
      <c r="N26" s="299" t="s">
        <v>160</v>
      </c>
      <c r="O26" s="113"/>
      <c r="Q26" s="1304"/>
      <c r="R26" s="1305"/>
      <c r="S26" s="481" t="s">
        <v>12</v>
      </c>
      <c r="T26" s="481"/>
      <c r="U26" s="533"/>
      <c r="V26" s="533" t="s">
        <v>157</v>
      </c>
      <c r="W26" s="540"/>
      <c r="X26" s="531">
        <f>'Эл-ты панельных ограждений - 1'!J24</f>
        <v>1024</v>
      </c>
      <c r="Y26" s="493"/>
    </row>
    <row r="27" spans="1:25" ht="50.1" customHeight="1">
      <c r="A27" s="358"/>
      <c r="B27" s="359"/>
      <c r="C27" s="359"/>
      <c r="D27" s="1226" t="s">
        <v>396</v>
      </c>
      <c r="E27" s="1267"/>
      <c r="F27" s="1201" t="s">
        <v>272</v>
      </c>
      <c r="G27" s="1202"/>
      <c r="H27" s="357" t="s">
        <v>266</v>
      </c>
      <c r="I27" s="1201" t="s">
        <v>110</v>
      </c>
      <c r="J27" s="1270"/>
      <c r="K27" s="1202"/>
      <c r="L27" s="1310">
        <v>10</v>
      </c>
      <c r="M27" s="222">
        <f t="shared" ref="M27:N29" si="0">ROUND(O27*Belarus_Prof_Stan*(1-$G$61),2)</f>
        <v>102</v>
      </c>
      <c r="N27" s="223">
        <f t="shared" si="0"/>
        <v>106</v>
      </c>
      <c r="O27" s="114">
        <v>102</v>
      </c>
      <c r="P27" s="227">
        <v>106</v>
      </c>
      <c r="Q27" s="1304"/>
      <c r="R27" s="1305"/>
      <c r="S27" s="481" t="s">
        <v>98</v>
      </c>
      <c r="T27" s="481"/>
      <c r="U27" s="533">
        <v>5.28</v>
      </c>
      <c r="V27" s="534" t="s">
        <v>158</v>
      </c>
      <c r="W27" s="540"/>
      <c r="X27" s="531" t="e">
        <f>'Эл-ты панельных ограждений - 1'!#REF!</f>
        <v>#REF!</v>
      </c>
      <c r="Y27" s="493"/>
    </row>
    <row r="28" spans="1:25" ht="50.1" customHeight="1">
      <c r="A28" s="360"/>
      <c r="B28" s="352"/>
      <c r="C28" s="352"/>
      <c r="D28" s="1228"/>
      <c r="E28" s="1268"/>
      <c r="F28" s="1203" t="s">
        <v>185</v>
      </c>
      <c r="G28" s="1204"/>
      <c r="H28" s="357" t="s">
        <v>267</v>
      </c>
      <c r="I28" s="1319" t="s">
        <v>405</v>
      </c>
      <c r="J28" s="1320"/>
      <c r="K28" s="1321"/>
      <c r="L28" s="1340"/>
      <c r="M28" s="222">
        <f t="shared" si="0"/>
        <v>113</v>
      </c>
      <c r="N28" s="223">
        <f t="shared" si="0"/>
        <v>117</v>
      </c>
      <c r="O28" s="114">
        <v>113</v>
      </c>
      <c r="P28" s="227">
        <v>117</v>
      </c>
      <c r="Q28" s="1304"/>
      <c r="R28" s="1305"/>
      <c r="S28" s="481"/>
      <c r="T28" s="481"/>
      <c r="U28" s="533"/>
      <c r="V28" s="534"/>
      <c r="W28" s="540"/>
      <c r="X28" s="531"/>
      <c r="Y28" s="493"/>
    </row>
    <row r="29" spans="1:25" ht="50.1" customHeight="1">
      <c r="A29" s="356"/>
      <c r="B29" s="57"/>
      <c r="C29" s="57"/>
      <c r="D29" s="1228"/>
      <c r="E29" s="1268"/>
      <c r="F29" s="1257" t="s">
        <v>161</v>
      </c>
      <c r="G29" s="1258"/>
      <c r="H29" s="357" t="s">
        <v>267</v>
      </c>
      <c r="I29" s="1271" t="s">
        <v>492</v>
      </c>
      <c r="J29" s="1325"/>
      <c r="K29" s="1272"/>
      <c r="L29" s="1340"/>
      <c r="M29" s="223">
        <f t="shared" si="0"/>
        <v>121</v>
      </c>
      <c r="N29" s="223">
        <f t="shared" si="0"/>
        <v>125</v>
      </c>
      <c r="O29" s="114">
        <v>121</v>
      </c>
      <c r="P29" s="227">
        <v>125</v>
      </c>
      <c r="Q29" s="1304"/>
      <c r="R29" s="1305"/>
      <c r="S29" s="481" t="s">
        <v>388</v>
      </c>
      <c r="T29" s="481"/>
      <c r="U29" s="533"/>
      <c r="V29" s="533" t="s">
        <v>157</v>
      </c>
      <c r="W29" s="540"/>
      <c r="X29" s="531">
        <f>'Эл-ты панельных ограждений - 1'!J28</f>
        <v>1230</v>
      </c>
      <c r="Y29" s="493"/>
    </row>
    <row r="30" spans="1:25" ht="50.1" customHeight="1">
      <c r="A30" s="356"/>
      <c r="B30" s="57"/>
      <c r="C30" s="57"/>
      <c r="D30" s="1228"/>
      <c r="E30" s="1268"/>
      <c r="F30" s="1203" t="s">
        <v>162</v>
      </c>
      <c r="G30" s="1204"/>
      <c r="H30" s="357" t="s">
        <v>267</v>
      </c>
      <c r="I30" s="1201" t="s">
        <v>452</v>
      </c>
      <c r="J30" s="1270"/>
      <c r="K30" s="1202"/>
      <c r="L30" s="1340"/>
      <c r="M30" s="223">
        <f>ROUND(O30*Belarus_Prof_Prem*(1-$G$61),2)</f>
        <v>172</v>
      </c>
      <c r="N30" s="223">
        <f>ROUND(P30*Belarus_Prof_Prem*(1-$G$61),2)</f>
        <v>176</v>
      </c>
      <c r="O30" s="227">
        <v>172</v>
      </c>
      <c r="P30" s="227">
        <v>176</v>
      </c>
      <c r="Q30" s="1304"/>
      <c r="R30" s="1305"/>
      <c r="S30" s="481"/>
      <c r="T30" s="481"/>
      <c r="U30" s="533"/>
      <c r="V30" s="533"/>
      <c r="W30" s="540"/>
      <c r="X30" s="531"/>
      <c r="Y30" s="493"/>
    </row>
    <row r="31" spans="1:25" ht="50.1" customHeight="1">
      <c r="A31" s="361"/>
      <c r="B31" s="226"/>
      <c r="C31" s="226"/>
      <c r="D31" s="1230"/>
      <c r="E31" s="1269"/>
      <c r="F31" s="1257" t="s">
        <v>403</v>
      </c>
      <c r="G31" s="1258"/>
      <c r="H31" s="357" t="s">
        <v>267</v>
      </c>
      <c r="I31" s="1319" t="s">
        <v>404</v>
      </c>
      <c r="J31" s="1320"/>
      <c r="K31" s="1321"/>
      <c r="L31" s="1311"/>
      <c r="M31" s="223">
        <f>ROUND(O31*Belarus_Prof_Prem*(1-$G$61),2)</f>
        <v>228</v>
      </c>
      <c r="N31" s="223">
        <f>ROUND(P31*Belarus_Prof_Prem*(1-$G$61),2)</f>
        <v>232</v>
      </c>
      <c r="O31" s="227">
        <v>228</v>
      </c>
      <c r="P31" s="227">
        <v>232</v>
      </c>
      <c r="Q31" s="1304"/>
      <c r="R31" s="1305"/>
      <c r="S31" s="481" t="s">
        <v>389</v>
      </c>
      <c r="T31" s="481"/>
      <c r="U31" s="533"/>
      <c r="V31" s="533"/>
      <c r="W31" s="540"/>
      <c r="X31" s="531">
        <f>'Эл-ты панельных ограждений - 1'!J32</f>
        <v>1538</v>
      </c>
      <c r="Y31" s="493"/>
    </row>
    <row r="32" spans="1:25" ht="50.1" customHeight="1">
      <c r="A32" s="1322" t="s">
        <v>170</v>
      </c>
      <c r="B32" s="1323"/>
      <c r="C32" s="1323"/>
      <c r="D32" s="1323"/>
      <c r="E32" s="1323"/>
      <c r="F32" s="1323"/>
      <c r="G32" s="1323"/>
      <c r="H32" s="1324"/>
      <c r="I32" s="1203" t="s">
        <v>288</v>
      </c>
      <c r="J32" s="1206"/>
      <c r="K32" s="1204"/>
      <c r="L32" s="218">
        <v>250</v>
      </c>
      <c r="M32" s="1185">
        <f>ROUND(O32*Belarus*(1-$M$61),2)</f>
        <v>5.0999999999999996</v>
      </c>
      <c r="N32" s="1185"/>
      <c r="O32" s="682">
        <v>5.0999999999999996</v>
      </c>
      <c r="P32" s="683"/>
      <c r="Q32" s="1304"/>
      <c r="R32" s="1305"/>
      <c r="S32" s="481"/>
      <c r="T32" s="481"/>
      <c r="U32" s="533"/>
      <c r="V32" s="533"/>
      <c r="W32" s="540"/>
      <c r="X32" s="531">
        <f>'Эл-ты панельных ограждений - 1'!J34</f>
        <v>1571</v>
      </c>
      <c r="Y32" s="493"/>
    </row>
    <row r="33" spans="1:26" ht="50.1" customHeight="1">
      <c r="A33" s="1070" t="s">
        <v>464</v>
      </c>
      <c r="B33" s="1070"/>
      <c r="C33" s="1070"/>
      <c r="D33" s="1070"/>
      <c r="E33" s="1070"/>
      <c r="F33" s="1070"/>
      <c r="G33" s="1070"/>
      <c r="H33" s="1070"/>
      <c r="I33" s="1070"/>
      <c r="J33" s="1070"/>
      <c r="K33" s="1070"/>
      <c r="L33" s="1070"/>
      <c r="M33" s="1070"/>
      <c r="N33" s="1070"/>
      <c r="Q33" s="1300"/>
      <c r="R33" s="1301"/>
      <c r="S33" s="481" t="s">
        <v>23</v>
      </c>
      <c r="T33" s="481"/>
      <c r="U33" s="529">
        <v>6.7</v>
      </c>
      <c r="V33" s="533" t="s">
        <v>157</v>
      </c>
      <c r="W33" s="540"/>
      <c r="X33" s="531">
        <f>'Эл-ты панельных ограждений - 1'!J35</f>
        <v>1846</v>
      </c>
      <c r="Y33" s="493"/>
    </row>
    <row r="34" spans="1:26" ht="50.1" customHeight="1">
      <c r="A34" s="1318" t="s">
        <v>465</v>
      </c>
      <c r="B34" s="1318"/>
      <c r="C34" s="1318"/>
      <c r="D34" s="1318"/>
      <c r="E34" s="1318"/>
      <c r="F34" s="1318"/>
      <c r="G34" s="1318"/>
      <c r="H34" s="1318"/>
      <c r="I34" s="1318"/>
      <c r="J34" s="1318"/>
      <c r="K34" s="1318"/>
      <c r="L34" s="1318"/>
      <c r="M34" s="1318"/>
      <c r="N34" s="1318"/>
      <c r="P34" s="551"/>
      <c r="Q34" s="708"/>
      <c r="R34" s="709"/>
      <c r="S34" s="481"/>
      <c r="T34" s="481"/>
      <c r="U34" s="529"/>
      <c r="V34" s="533"/>
      <c r="W34" s="540"/>
      <c r="X34" s="531"/>
      <c r="Y34" s="493"/>
    </row>
    <row r="35" spans="1:26" ht="24.9" customHeight="1">
      <c r="A35" s="1186" t="s">
        <v>428</v>
      </c>
      <c r="B35" s="1186"/>
      <c r="C35" s="1186"/>
      <c r="D35" s="1186"/>
      <c r="E35" s="1186"/>
      <c r="F35" s="1186"/>
      <c r="G35" s="1186"/>
      <c r="H35" s="1186"/>
      <c r="I35" s="1186"/>
      <c r="J35" s="719"/>
      <c r="K35" s="719"/>
      <c r="L35" s="719"/>
      <c r="M35" s="719"/>
      <c r="N35" s="719"/>
      <c r="P35" s="704"/>
      <c r="Q35" s="1302" t="s">
        <v>122</v>
      </c>
      <c r="R35" s="1303"/>
      <c r="S35" s="481" t="str">
        <f>'Эл-ты панельных ограждений - 1'!B58</f>
        <v>L-кронштейн</v>
      </c>
      <c r="T35" s="481"/>
      <c r="U35" s="481"/>
      <c r="V35" s="481"/>
      <c r="W35" s="481"/>
      <c r="X35" s="541">
        <f>'Эл-ты панельных ограждений - 1'!J58</f>
        <v>64</v>
      </c>
      <c r="Y35" s="493"/>
    </row>
    <row r="36" spans="1:26" ht="24.9" customHeight="1">
      <c r="A36" s="1186" t="s">
        <v>454</v>
      </c>
      <c r="B36" s="1186"/>
      <c r="C36" s="1186"/>
      <c r="D36" s="1186"/>
      <c r="E36" s="1186"/>
      <c r="F36" s="719"/>
      <c r="G36" s="719"/>
      <c r="H36" s="1205" t="s">
        <v>277</v>
      </c>
      <c r="I36" s="1205"/>
      <c r="J36" s="1205"/>
      <c r="K36" s="1205"/>
      <c r="L36" s="1205"/>
      <c r="M36" s="562"/>
      <c r="N36" s="562"/>
      <c r="P36" s="705"/>
      <c r="Q36" s="1302" t="s">
        <v>26</v>
      </c>
      <c r="R36" s="1307"/>
      <c r="S36" s="1307"/>
      <c r="T36" s="1307"/>
      <c r="U36" s="1307"/>
      <c r="V36" s="1307"/>
      <c r="W36" s="1303"/>
      <c r="X36" s="531">
        <f>(X9+X15)*0.2</f>
        <v>330.6</v>
      </c>
    </row>
    <row r="37" spans="1:26" ht="24.9" customHeight="1" thickBot="1">
      <c r="A37" s="1186"/>
      <c r="B37" s="1186"/>
      <c r="C37" s="1186"/>
      <c r="D37" s="1186"/>
      <c r="E37" s="1186"/>
      <c r="F37" s="17"/>
      <c r="G37" s="720"/>
      <c r="H37" s="720"/>
      <c r="I37" s="1326" t="s">
        <v>183</v>
      </c>
      <c r="J37" s="1326"/>
      <c r="K37" s="1135" t="s">
        <v>184</v>
      </c>
      <c r="L37" s="1194"/>
      <c r="M37" s="1135" t="s">
        <v>282</v>
      </c>
      <c r="N37" s="1194"/>
      <c r="Q37" s="706"/>
    </row>
    <row r="38" spans="1:26" ht="24.9" customHeight="1" thickTop="1">
      <c r="A38" s="22" t="s">
        <v>169</v>
      </c>
      <c r="B38" s="719"/>
      <c r="C38" s="719"/>
      <c r="D38" s="719"/>
      <c r="E38" s="719"/>
      <c r="F38" s="1187" t="s">
        <v>275</v>
      </c>
      <c r="G38" s="1192" t="s">
        <v>283</v>
      </c>
      <c r="H38" s="364" t="s">
        <v>279</v>
      </c>
      <c r="I38" s="1193" t="s">
        <v>287</v>
      </c>
      <c r="J38" s="1193"/>
      <c r="K38" s="1193" t="s">
        <v>287</v>
      </c>
      <c r="L38" s="1193"/>
      <c r="M38" s="1193" t="s">
        <v>40</v>
      </c>
      <c r="N38" s="1193"/>
      <c r="O38" s="32"/>
      <c r="Q38" s="706"/>
      <c r="R38" s="363"/>
      <c r="S38" s="363"/>
      <c r="T38" s="363"/>
      <c r="U38" s="363"/>
    </row>
    <row r="39" spans="1:26" ht="24.9" customHeight="1">
      <c r="A39" s="19" t="s">
        <v>368</v>
      </c>
      <c r="B39" s="362"/>
      <c r="C39" s="362"/>
      <c r="D39" s="362"/>
      <c r="E39" s="362"/>
      <c r="F39" s="1188"/>
      <c r="G39" s="1191"/>
      <c r="H39" s="365" t="s">
        <v>280</v>
      </c>
      <c r="I39" s="1337" t="s">
        <v>40</v>
      </c>
      <c r="J39" s="1337"/>
      <c r="K39" s="1180" t="s">
        <v>40</v>
      </c>
      <c r="L39" s="1180"/>
      <c r="M39" s="1180" t="s">
        <v>40</v>
      </c>
      <c r="N39" s="1180"/>
      <c r="O39" s="32"/>
      <c r="Q39" s="117"/>
      <c r="R39" s="707"/>
      <c r="S39" s="363"/>
      <c r="T39" s="363"/>
      <c r="U39" s="363"/>
      <c r="Y39" s="493"/>
      <c r="Z39" s="493"/>
    </row>
    <row r="40" spans="1:26" ht="24.9" customHeight="1">
      <c r="A40" s="19" t="s">
        <v>372</v>
      </c>
      <c r="B40" s="19"/>
      <c r="C40" s="19"/>
      <c r="D40" s="19"/>
      <c r="E40" s="497"/>
      <c r="F40" s="1188"/>
      <c r="G40" s="1190" t="s">
        <v>284</v>
      </c>
      <c r="H40" s="366" t="s">
        <v>279</v>
      </c>
      <c r="I40" s="1181" t="s">
        <v>110</v>
      </c>
      <c r="J40" s="1182"/>
      <c r="K40" s="1181" t="s">
        <v>110</v>
      </c>
      <c r="L40" s="1182"/>
      <c r="M40" s="1181" t="s">
        <v>286</v>
      </c>
      <c r="N40" s="1182"/>
      <c r="O40" s="32"/>
      <c r="Q40" s="117"/>
      <c r="R40" s="363"/>
      <c r="S40" s="363"/>
      <c r="T40" s="363"/>
      <c r="U40" s="363"/>
      <c r="Y40" s="493"/>
      <c r="Z40" s="493"/>
    </row>
    <row r="41" spans="1:26" ht="24.9" customHeight="1">
      <c r="A41" s="19" t="s">
        <v>367</v>
      </c>
      <c r="B41" s="19"/>
      <c r="C41" s="19"/>
      <c r="D41" s="19"/>
      <c r="E41" s="497"/>
      <c r="F41" s="1188"/>
      <c r="G41" s="1191"/>
      <c r="H41" s="365" t="s">
        <v>280</v>
      </c>
      <c r="I41" s="1207" t="s">
        <v>40</v>
      </c>
      <c r="J41" s="1208"/>
      <c r="K41" s="1178" t="s">
        <v>287</v>
      </c>
      <c r="L41" s="1179"/>
      <c r="M41" s="1178" t="s">
        <v>287</v>
      </c>
      <c r="N41" s="1179"/>
      <c r="O41" s="32"/>
      <c r="Q41" s="363"/>
      <c r="R41" s="363"/>
      <c r="S41" s="363"/>
      <c r="T41" s="363"/>
      <c r="U41" s="363"/>
      <c r="Y41" s="493"/>
      <c r="Z41" s="493"/>
    </row>
    <row r="42" spans="1:26" ht="24.9" customHeight="1">
      <c r="A42" s="22" t="s">
        <v>400</v>
      </c>
      <c r="B42" s="719"/>
      <c r="C42" s="719"/>
      <c r="D42" s="719"/>
      <c r="E42" s="719"/>
      <c r="F42" s="1188"/>
      <c r="G42" s="1190" t="s">
        <v>285</v>
      </c>
      <c r="H42" s="366" t="s">
        <v>279</v>
      </c>
      <c r="I42" s="1181" t="s">
        <v>278</v>
      </c>
      <c r="J42" s="1182"/>
      <c r="K42" s="1181" t="s">
        <v>278</v>
      </c>
      <c r="L42" s="1182"/>
      <c r="M42" s="1181" t="s">
        <v>278</v>
      </c>
      <c r="N42" s="1182"/>
      <c r="O42" s="32"/>
      <c r="Q42" s="363"/>
      <c r="R42" s="363"/>
      <c r="S42" s="363"/>
      <c r="T42" s="363"/>
      <c r="U42" s="363"/>
      <c r="Y42" s="493"/>
      <c r="Z42" s="493"/>
    </row>
    <row r="43" spans="1:26" ht="24.9" customHeight="1" thickBot="1">
      <c r="A43" s="1293" t="s">
        <v>532</v>
      </c>
      <c r="B43" s="1293"/>
      <c r="C43" s="1293"/>
      <c r="D43" s="1293"/>
      <c r="E43" s="1297"/>
      <c r="F43" s="1189"/>
      <c r="G43" s="1191"/>
      <c r="H43" s="365" t="s">
        <v>280</v>
      </c>
      <c r="I43" s="1207" t="s">
        <v>40</v>
      </c>
      <c r="J43" s="1208"/>
      <c r="K43" s="1178" t="s">
        <v>40</v>
      </c>
      <c r="L43" s="1179"/>
      <c r="M43" s="1178" t="s">
        <v>40</v>
      </c>
      <c r="N43" s="1179"/>
      <c r="O43" s="32"/>
      <c r="Q43" s="363"/>
      <c r="R43" s="363"/>
      <c r="S43" s="363"/>
      <c r="T43" s="363"/>
      <c r="U43" s="363"/>
      <c r="Y43" s="493"/>
      <c r="Z43" s="493"/>
    </row>
    <row r="44" spans="1:26" ht="24.9" customHeight="1" thickTop="1">
      <c r="A44" s="1293"/>
      <c r="B44" s="1293"/>
      <c r="C44" s="1293"/>
      <c r="D44" s="1293"/>
      <c r="E44" s="1297"/>
      <c r="F44" s="1290" t="s">
        <v>276</v>
      </c>
      <c r="G44" s="1192" t="s">
        <v>283</v>
      </c>
      <c r="H44" s="364" t="s">
        <v>279</v>
      </c>
      <c r="I44" s="1183" t="s">
        <v>40</v>
      </c>
      <c r="J44" s="1184"/>
      <c r="K44" s="1183" t="s">
        <v>40</v>
      </c>
      <c r="L44" s="1184"/>
      <c r="M44" s="1183" t="s">
        <v>40</v>
      </c>
      <c r="N44" s="1184"/>
      <c r="O44" s="32"/>
      <c r="Q44" s="363"/>
      <c r="R44" s="363"/>
      <c r="Y44" s="493"/>
      <c r="Z44" s="493"/>
    </row>
    <row r="45" spans="1:26" ht="24.9" customHeight="1">
      <c r="A45" s="1293"/>
      <c r="B45" s="1293"/>
      <c r="C45" s="1293"/>
      <c r="D45" s="1293"/>
      <c r="E45" s="1297"/>
      <c r="F45" s="1291"/>
      <c r="G45" s="1191"/>
      <c r="H45" s="365" t="s">
        <v>280</v>
      </c>
      <c r="I45" s="1207" t="s">
        <v>40</v>
      </c>
      <c r="J45" s="1208"/>
      <c r="K45" s="1178" t="s">
        <v>40</v>
      </c>
      <c r="L45" s="1179"/>
      <c r="M45" s="1178" t="s">
        <v>40</v>
      </c>
      <c r="N45" s="1179"/>
      <c r="O45" s="32"/>
      <c r="Q45" s="363"/>
      <c r="R45" s="363"/>
      <c r="Y45" s="493"/>
    </row>
    <row r="46" spans="1:26" ht="21.9" customHeight="1">
      <c r="A46" s="1293"/>
      <c r="B46" s="1293"/>
      <c r="C46" s="1293"/>
      <c r="D46" s="1293"/>
      <c r="E46" s="1297"/>
      <c r="F46" s="1291"/>
      <c r="G46" s="1190" t="s">
        <v>284</v>
      </c>
      <c r="H46" s="366" t="s">
        <v>279</v>
      </c>
      <c r="I46" s="1181" t="s">
        <v>286</v>
      </c>
      <c r="J46" s="1182"/>
      <c r="K46" s="1181" t="s">
        <v>286</v>
      </c>
      <c r="L46" s="1182"/>
      <c r="M46" s="1181" t="s">
        <v>286</v>
      </c>
      <c r="N46" s="1182"/>
      <c r="O46" s="32"/>
    </row>
    <row r="47" spans="1:26" ht="21.9" customHeight="1">
      <c r="A47" s="1293" t="s">
        <v>562</v>
      </c>
      <c r="B47" s="1293"/>
      <c r="C47" s="1293"/>
      <c r="D47" s="1293"/>
      <c r="E47" s="1293"/>
      <c r="F47" s="1291"/>
      <c r="G47" s="1191"/>
      <c r="H47" s="365" t="s">
        <v>280</v>
      </c>
      <c r="I47" s="1178" t="s">
        <v>287</v>
      </c>
      <c r="J47" s="1179"/>
      <c r="K47" s="1178" t="s">
        <v>287</v>
      </c>
      <c r="L47" s="1179"/>
      <c r="M47" s="1178" t="s">
        <v>287</v>
      </c>
      <c r="N47" s="1179"/>
      <c r="O47" s="32"/>
    </row>
    <row r="48" spans="1:26" ht="21.9" customHeight="1">
      <c r="A48" s="1293" t="s">
        <v>615</v>
      </c>
      <c r="B48" s="1293"/>
      <c r="C48" s="1293"/>
      <c r="D48" s="1293"/>
      <c r="E48" s="1297"/>
      <c r="F48" s="1291"/>
      <c r="G48" s="1190" t="s">
        <v>285</v>
      </c>
      <c r="H48" s="366" t="s">
        <v>279</v>
      </c>
      <c r="I48" s="1181" t="s">
        <v>40</v>
      </c>
      <c r="J48" s="1182"/>
      <c r="K48" s="1181" t="s">
        <v>40</v>
      </c>
      <c r="L48" s="1182"/>
      <c r="M48" s="1181" t="s">
        <v>281</v>
      </c>
      <c r="N48" s="1182"/>
      <c r="O48" s="32"/>
    </row>
    <row r="49" spans="1:20" ht="24.9" customHeight="1" thickBot="1">
      <c r="A49" s="1293"/>
      <c r="B49" s="1293"/>
      <c r="C49" s="1293"/>
      <c r="D49" s="1293"/>
      <c r="E49" s="1297"/>
      <c r="F49" s="1292"/>
      <c r="G49" s="1289"/>
      <c r="H49" s="561" t="s">
        <v>280</v>
      </c>
      <c r="I49" s="1295" t="s">
        <v>40</v>
      </c>
      <c r="J49" s="1296"/>
      <c r="K49" s="1327" t="s">
        <v>40</v>
      </c>
      <c r="L49" s="1328"/>
      <c r="M49" s="1327" t="s">
        <v>40</v>
      </c>
      <c r="N49" s="1328"/>
      <c r="O49" s="32"/>
    </row>
    <row r="50" spans="1:20" ht="21.9" customHeight="1" thickTop="1">
      <c r="A50" s="1318" t="s">
        <v>427</v>
      </c>
      <c r="B50" s="1318"/>
      <c r="C50" s="1318"/>
      <c r="D50" s="1318"/>
      <c r="E50" s="20"/>
      <c r="F50" s="606"/>
      <c r="G50" s="719"/>
      <c r="H50" s="23"/>
      <c r="I50" s="23"/>
      <c r="J50" s="23"/>
      <c r="K50" s="23"/>
      <c r="L50" s="23"/>
      <c r="M50" s="23"/>
      <c r="N50" s="23"/>
      <c r="O50" s="32"/>
      <c r="P50" s="23"/>
    </row>
    <row r="51" spans="1:20" ht="21.9" customHeight="1">
      <c r="E51" s="23"/>
      <c r="F51" s="23"/>
      <c r="G51" s="23"/>
      <c r="H51" s="23"/>
      <c r="I51" s="23"/>
      <c r="J51" s="23"/>
      <c r="K51" s="23"/>
      <c r="L51" s="23"/>
      <c r="O51" s="32"/>
      <c r="P51" s="23"/>
      <c r="Q51" s="23"/>
      <c r="R51" s="23"/>
      <c r="S51" s="23"/>
      <c r="T51" s="23"/>
    </row>
    <row r="52" spans="1:20" ht="21.9" customHeight="1">
      <c r="F52" s="23"/>
      <c r="G52" s="23"/>
      <c r="H52" s="44"/>
      <c r="O52" s="32"/>
      <c r="P52" s="23"/>
      <c r="Q52" s="23"/>
      <c r="R52" s="23"/>
      <c r="S52" s="23"/>
      <c r="T52" s="23"/>
    </row>
    <row r="53" spans="1:20" ht="21.9" customHeight="1">
      <c r="H53" s="23"/>
      <c r="O53" s="32"/>
      <c r="Q53" s="23"/>
      <c r="R53" s="23"/>
      <c r="S53" s="23"/>
      <c r="T53" s="23"/>
    </row>
    <row r="54" spans="1:20" ht="21.9" customHeight="1">
      <c r="H54" s="23"/>
      <c r="O54" s="32"/>
    </row>
    <row r="55" spans="1:20" ht="21.9" customHeight="1">
      <c r="H55" s="42"/>
      <c r="O55" s="32"/>
    </row>
    <row r="56" spans="1:20" ht="21.9" customHeight="1">
      <c r="F56" s="45"/>
      <c r="G56" s="45"/>
      <c r="H56" s="45"/>
      <c r="O56" s="32"/>
    </row>
    <row r="57" spans="1:20" ht="21.9" customHeight="1">
      <c r="F57" s="45"/>
      <c r="G57" s="45"/>
      <c r="H57" s="45"/>
      <c r="O57" s="117"/>
    </row>
    <row r="58" spans="1:20" ht="21.9" customHeight="1">
      <c r="A58" s="43"/>
      <c r="B58" s="43"/>
      <c r="C58" s="43"/>
      <c r="D58" s="43"/>
      <c r="E58" s="43"/>
      <c r="F58" s="43"/>
      <c r="G58" s="43"/>
      <c r="H58" s="43"/>
      <c r="O58" s="117"/>
    </row>
    <row r="59" spans="1:20" ht="21.9" customHeight="1">
      <c r="A59" s="22"/>
      <c r="B59" s="43"/>
      <c r="C59" s="43"/>
      <c r="D59" s="43"/>
      <c r="E59" s="43"/>
      <c r="G59" s="54"/>
      <c r="H59" s="54"/>
      <c r="I59" s="54"/>
      <c r="J59" s="43"/>
      <c r="K59" s="43"/>
      <c r="L59" s="43"/>
      <c r="M59" s="43"/>
      <c r="N59" s="43"/>
      <c r="O59" s="117"/>
    </row>
    <row r="60" spans="1:20" ht="21.9" customHeight="1">
      <c r="A60" s="1280" t="s">
        <v>51</v>
      </c>
      <c r="B60" s="206" t="s">
        <v>79</v>
      </c>
      <c r="C60" s="1282"/>
      <c r="D60" s="1283"/>
      <c r="E60" s="1283"/>
      <c r="F60" s="1283"/>
      <c r="G60" s="1282" t="s">
        <v>163</v>
      </c>
      <c r="H60" s="1283"/>
      <c r="I60" s="1294"/>
      <c r="J60" s="1282"/>
      <c r="K60" s="1283"/>
      <c r="L60" s="1294"/>
      <c r="M60" s="1287" t="s">
        <v>91</v>
      </c>
      <c r="N60" s="1288"/>
      <c r="O60" s="117"/>
    </row>
    <row r="61" spans="1:20" ht="21.9" customHeight="1">
      <c r="A61" s="1281"/>
      <c r="B61" s="208">
        <v>0</v>
      </c>
      <c r="C61" s="1284"/>
      <c r="D61" s="1285"/>
      <c r="E61" s="1285"/>
      <c r="F61" s="1286"/>
      <c r="G61" s="1284">
        <v>0</v>
      </c>
      <c r="H61" s="1285"/>
      <c r="I61" s="1286"/>
      <c r="J61" s="1284"/>
      <c r="K61" s="1285"/>
      <c r="L61" s="1286"/>
      <c r="M61" s="1284">
        <v>0</v>
      </c>
      <c r="N61" s="1286"/>
      <c r="O61" s="59"/>
    </row>
    <row r="62" spans="1:20" ht="21.9" customHeight="1">
      <c r="O62" s="59"/>
    </row>
    <row r="63" spans="1:20" ht="21.9" customHeight="1"/>
    <row r="64" spans="1:20" ht="21.9" customHeight="1"/>
    <row r="65" spans="16:16" ht="44.1" customHeight="1"/>
    <row r="66" spans="16:16" ht="44.1" customHeight="1"/>
    <row r="67" spans="16:16" ht="44.1" customHeight="1">
      <c r="P67" s="58"/>
    </row>
    <row r="68" spans="16:16" ht="21.9" customHeight="1">
      <c r="P68" s="58"/>
    </row>
    <row r="69" spans="16:16" ht="21.9" customHeight="1">
      <c r="P69" s="58"/>
    </row>
    <row r="70" spans="16:16" ht="21.9" customHeight="1">
      <c r="P70" s="58"/>
    </row>
    <row r="71" spans="16:16" ht="21">
      <c r="P71" s="59"/>
    </row>
    <row r="72" spans="16:16" ht="18.75" customHeight="1">
      <c r="P72" s="59"/>
    </row>
    <row r="73" spans="16:16" ht="60" customHeight="1">
      <c r="P73" s="59"/>
    </row>
    <row r="74" spans="16:16" ht="24.9" customHeight="1"/>
    <row r="75" spans="16:16" ht="57" customHeight="1"/>
    <row r="76" spans="16:16" ht="46.5" customHeight="1">
      <c r="P76" s="43"/>
    </row>
    <row r="77" spans="16:16" ht="20.25" customHeight="1">
      <c r="P77" s="43"/>
    </row>
    <row r="86" spans="1:14" ht="15.6">
      <c r="A86" s="207"/>
      <c r="B86" s="207"/>
      <c r="C86" s="207"/>
      <c r="D86" s="207"/>
      <c r="E86" s="207"/>
      <c r="F86" s="207"/>
      <c r="G86" s="207"/>
      <c r="H86" s="207"/>
      <c r="I86" s="207"/>
      <c r="J86" s="207"/>
      <c r="K86" s="207"/>
      <c r="L86" s="207"/>
      <c r="M86" s="207"/>
      <c r="N86" s="207"/>
    </row>
    <row r="87" spans="1:14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</row>
  </sheetData>
  <mergeCells count="171">
    <mergeCell ref="A48:E49"/>
    <mergeCell ref="M23:N23"/>
    <mergeCell ref="H23:I23"/>
    <mergeCell ref="K20:L20"/>
    <mergeCell ref="K23:L23"/>
    <mergeCell ref="H20:I20"/>
    <mergeCell ref="H22:I22"/>
    <mergeCell ref="M22:N22"/>
    <mergeCell ref="K22:L22"/>
    <mergeCell ref="M20:N20"/>
    <mergeCell ref="H21:I21"/>
    <mergeCell ref="K21:L21"/>
    <mergeCell ref="M21:N21"/>
    <mergeCell ref="M43:N43"/>
    <mergeCell ref="M38:N38"/>
    <mergeCell ref="K40:L40"/>
    <mergeCell ref="I39:J39"/>
    <mergeCell ref="I38:J38"/>
    <mergeCell ref="B20:G20"/>
    <mergeCell ref="B23:G23"/>
    <mergeCell ref="B22:G22"/>
    <mergeCell ref="B21:G21"/>
    <mergeCell ref="L27:L31"/>
    <mergeCell ref="I47:J47"/>
    <mergeCell ref="M16:N16"/>
    <mergeCell ref="M37:N37"/>
    <mergeCell ref="Q36:W36"/>
    <mergeCell ref="Q35:R35"/>
    <mergeCell ref="A50:D50"/>
    <mergeCell ref="A34:N34"/>
    <mergeCell ref="I28:K28"/>
    <mergeCell ref="I31:K31"/>
    <mergeCell ref="F30:G30"/>
    <mergeCell ref="A32:H32"/>
    <mergeCell ref="F31:G31"/>
    <mergeCell ref="I29:K29"/>
    <mergeCell ref="I30:K30"/>
    <mergeCell ref="I42:J42"/>
    <mergeCell ref="I43:J43"/>
    <mergeCell ref="I41:J41"/>
    <mergeCell ref="K44:L44"/>
    <mergeCell ref="M40:N40"/>
    <mergeCell ref="I37:J37"/>
    <mergeCell ref="I44:J44"/>
    <mergeCell ref="M49:N49"/>
    <mergeCell ref="M42:N42"/>
    <mergeCell ref="K48:L48"/>
    <mergeCell ref="K49:L49"/>
    <mergeCell ref="Q5:R6"/>
    <mergeCell ref="Q7:R7"/>
    <mergeCell ref="Q8:R8"/>
    <mergeCell ref="K10:K11"/>
    <mergeCell ref="M9:N9"/>
    <mergeCell ref="Q9:R10"/>
    <mergeCell ref="Q14:R14"/>
    <mergeCell ref="Q21:R33"/>
    <mergeCell ref="M19:N19"/>
    <mergeCell ref="Q15:R15"/>
    <mergeCell ref="Q16:W16"/>
    <mergeCell ref="Q17:R17"/>
    <mergeCell ref="Q20:R20"/>
    <mergeCell ref="L12:L13"/>
    <mergeCell ref="L10:L11"/>
    <mergeCell ref="K7:N7"/>
    <mergeCell ref="V5:V6"/>
    <mergeCell ref="M25:N25"/>
    <mergeCell ref="T5:T6"/>
    <mergeCell ref="Q11:R13"/>
    <mergeCell ref="M10:N10"/>
    <mergeCell ref="M11:N11"/>
    <mergeCell ref="M12:N12"/>
    <mergeCell ref="M17:M18"/>
    <mergeCell ref="A60:A61"/>
    <mergeCell ref="M41:N41"/>
    <mergeCell ref="K41:L41"/>
    <mergeCell ref="C60:F60"/>
    <mergeCell ref="C61:F61"/>
    <mergeCell ref="M60:N60"/>
    <mergeCell ref="G44:G45"/>
    <mergeCell ref="G46:G47"/>
    <mergeCell ref="G48:G49"/>
    <mergeCell ref="I48:J48"/>
    <mergeCell ref="F44:F49"/>
    <mergeCell ref="A47:E47"/>
    <mergeCell ref="G60:I60"/>
    <mergeCell ref="J60:L60"/>
    <mergeCell ref="J61:L61"/>
    <mergeCell ref="M61:N61"/>
    <mergeCell ref="G61:I61"/>
    <mergeCell ref="I46:J46"/>
    <mergeCell ref="K46:L46"/>
    <mergeCell ref="I49:J49"/>
    <mergeCell ref="A43:E46"/>
    <mergeCell ref="G42:G43"/>
    <mergeCell ref="M45:N45"/>
    <mergeCell ref="M48:N48"/>
    <mergeCell ref="A3:A4"/>
    <mergeCell ref="A5:A7"/>
    <mergeCell ref="A10:A11"/>
    <mergeCell ref="A12:A13"/>
    <mergeCell ref="A25:C26"/>
    <mergeCell ref="D25:E26"/>
    <mergeCell ref="A19:B19"/>
    <mergeCell ref="C19:F19"/>
    <mergeCell ref="F29:G29"/>
    <mergeCell ref="D10:I11"/>
    <mergeCell ref="A17:A18"/>
    <mergeCell ref="E17:G17"/>
    <mergeCell ref="E18:G18"/>
    <mergeCell ref="B16:G16"/>
    <mergeCell ref="H16:I16"/>
    <mergeCell ref="D27:E31"/>
    <mergeCell ref="I27:K27"/>
    <mergeCell ref="H18:I18"/>
    <mergeCell ref="B17:D18"/>
    <mergeCell ref="G19:J19"/>
    <mergeCell ref="K16:L16"/>
    <mergeCell ref="F25:G26"/>
    <mergeCell ref="I25:K26"/>
    <mergeCell ref="H17:I17"/>
    <mergeCell ref="K3:N3"/>
    <mergeCell ref="K4:N4"/>
    <mergeCell ref="I3:I4"/>
    <mergeCell ref="K5:N5"/>
    <mergeCell ref="K6:N6"/>
    <mergeCell ref="K12:K13"/>
    <mergeCell ref="E1:J2"/>
    <mergeCell ref="B15:G15"/>
    <mergeCell ref="D9:I9"/>
    <mergeCell ref="B9:C9"/>
    <mergeCell ref="B10:C13"/>
    <mergeCell ref="B5:C7"/>
    <mergeCell ref="B3:C4"/>
    <mergeCell ref="H3:H4"/>
    <mergeCell ref="D5:G7"/>
    <mergeCell ref="J3:J4"/>
    <mergeCell ref="D3:G4"/>
    <mergeCell ref="D12:I13"/>
    <mergeCell ref="H15:I15"/>
    <mergeCell ref="M15:N15"/>
    <mergeCell ref="K15:L15"/>
    <mergeCell ref="M13:N13"/>
    <mergeCell ref="K17:L17"/>
    <mergeCell ref="K18:L18"/>
    <mergeCell ref="H25:H26"/>
    <mergeCell ref="L25:L26"/>
    <mergeCell ref="K19:L19"/>
    <mergeCell ref="F27:G27"/>
    <mergeCell ref="F28:G28"/>
    <mergeCell ref="H36:L36"/>
    <mergeCell ref="K45:L45"/>
    <mergeCell ref="I32:K32"/>
    <mergeCell ref="I45:J45"/>
    <mergeCell ref="M47:N47"/>
    <mergeCell ref="M39:N39"/>
    <mergeCell ref="K42:L42"/>
    <mergeCell ref="K43:L43"/>
    <mergeCell ref="K47:L47"/>
    <mergeCell ref="M44:N44"/>
    <mergeCell ref="M46:N46"/>
    <mergeCell ref="M32:N32"/>
    <mergeCell ref="A33:N33"/>
    <mergeCell ref="A36:E37"/>
    <mergeCell ref="A35:I35"/>
    <mergeCell ref="F38:F43"/>
    <mergeCell ref="G40:G41"/>
    <mergeCell ref="G38:G39"/>
    <mergeCell ref="K39:L39"/>
    <mergeCell ref="K38:L38"/>
    <mergeCell ref="I40:J40"/>
    <mergeCell ref="K37:L37"/>
  </mergeCells>
  <phoneticPr fontId="24" type="noConversion"/>
  <printOptions horizontalCentered="1"/>
  <pageMargins left="0.15748031496062992" right="0" top="0" bottom="0" header="3.937007874015748E-2" footer="0.11811023622047245"/>
  <pageSetup paperSize="9" scale="36" orientation="portrait" r:id="rId1"/>
  <headerFooter scaleWithDoc="0">
    <oddFooter>&amp;R&amp;"Arial Cyr,полужирный"&amp;8стр. &amp;P из &amp;N &amp;"Arial Cyr,обычный"&amp;A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">
    <tabColor rgb="FFC00000"/>
    <pageSetUpPr fitToPage="1"/>
  </sheetPr>
  <dimension ref="A1:AE53"/>
  <sheetViews>
    <sheetView showGridLines="0" zoomScale="55" zoomScaleNormal="55" zoomScaleSheetLayoutView="40" zoomScalePageLayoutView="40" workbookViewId="0">
      <selection activeCell="M1" sqref="M1"/>
    </sheetView>
  </sheetViews>
  <sheetFormatPr defaultColWidth="9.109375" defaultRowHeight="20.399999999999999"/>
  <cols>
    <col min="1" max="1" width="32.44140625" style="9" customWidth="1"/>
    <col min="2" max="2" width="30.44140625" style="9" customWidth="1"/>
    <col min="3" max="3" width="24.44140625" style="9" customWidth="1"/>
    <col min="4" max="4" width="17.33203125" style="9" customWidth="1"/>
    <col min="5" max="17" width="20.6640625" style="9" customWidth="1"/>
    <col min="18" max="18" width="13.88671875" style="9" hidden="1" customWidth="1"/>
    <col min="19" max="31" width="12.6640625" style="9" hidden="1" customWidth="1"/>
    <col min="32" max="32" width="9.109375" style="9"/>
    <col min="33" max="34" width="12.33203125" style="9" bestFit="1" customWidth="1"/>
    <col min="35" max="45" width="12.5546875" style="9" bestFit="1" customWidth="1"/>
    <col min="46" max="16384" width="9.109375" style="9"/>
  </cols>
  <sheetData>
    <row r="1" spans="1:31" ht="75.75" customHeight="1">
      <c r="A1" s="238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9"/>
    </row>
    <row r="2" spans="1:31" ht="33" customHeight="1">
      <c r="B2" s="1428" t="s">
        <v>189</v>
      </c>
      <c r="C2" s="1428"/>
      <c r="D2" s="1428"/>
      <c r="E2" s="1428"/>
      <c r="F2" s="1428"/>
      <c r="G2" s="1428"/>
      <c r="H2" s="1428"/>
      <c r="I2" s="1428"/>
      <c r="J2" s="1428"/>
      <c r="K2" s="1428"/>
      <c r="L2" s="1428"/>
      <c r="M2" s="1428"/>
      <c r="P2" s="239" t="s">
        <v>85</v>
      </c>
      <c r="Q2" s="1423">
        <v>44228</v>
      </c>
      <c r="R2" s="1423"/>
    </row>
    <row r="3" spans="1:31" ht="24.9" customHeight="1">
      <c r="A3" s="1718" t="s">
        <v>95</v>
      </c>
      <c r="B3" s="1684" t="s">
        <v>190</v>
      </c>
      <c r="C3" s="1684" t="s">
        <v>46</v>
      </c>
      <c r="D3" s="1684" t="s">
        <v>87</v>
      </c>
      <c r="E3" s="1719" t="s">
        <v>88</v>
      </c>
      <c r="F3" s="1719"/>
      <c r="G3" s="1719"/>
      <c r="H3" s="1719"/>
      <c r="I3" s="1719"/>
      <c r="J3" s="1719"/>
      <c r="K3" s="1719"/>
      <c r="L3" s="1719"/>
      <c r="M3" s="1719"/>
      <c r="N3" s="1719"/>
      <c r="O3" s="1719"/>
      <c r="P3" s="1719"/>
      <c r="Q3" s="1719"/>
      <c r="R3" s="316" t="s">
        <v>21</v>
      </c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</row>
    <row r="4" spans="1:31" ht="24.9" customHeight="1">
      <c r="A4" s="1720"/>
      <c r="B4" s="1684"/>
      <c r="C4" s="1684"/>
      <c r="D4" s="1684"/>
      <c r="E4" s="1721">
        <v>3</v>
      </c>
      <c r="F4" s="1721">
        <v>3.5</v>
      </c>
      <c r="G4" s="1721">
        <v>4</v>
      </c>
      <c r="H4" s="1721">
        <v>4.5</v>
      </c>
      <c r="I4" s="1721">
        <v>5</v>
      </c>
      <c r="J4" s="1721">
        <v>5.5</v>
      </c>
      <c r="K4" s="1721">
        <v>6</v>
      </c>
      <c r="L4" s="1721">
        <v>6.5</v>
      </c>
      <c r="M4" s="1721">
        <v>7</v>
      </c>
      <c r="N4" s="1721">
        <v>7.5</v>
      </c>
      <c r="O4" s="1721">
        <v>8</v>
      </c>
      <c r="P4" s="1721">
        <v>8.5</v>
      </c>
      <c r="Q4" s="1721">
        <v>9</v>
      </c>
      <c r="R4" s="316"/>
      <c r="S4" s="542">
        <v>3</v>
      </c>
      <c r="T4" s="542">
        <v>3.5</v>
      </c>
      <c r="U4" s="542">
        <v>4</v>
      </c>
      <c r="V4" s="542">
        <v>4.5</v>
      </c>
      <c r="W4" s="542">
        <v>5</v>
      </c>
      <c r="X4" s="542">
        <v>5.5</v>
      </c>
      <c r="Y4" s="542">
        <v>6</v>
      </c>
      <c r="Z4" s="542">
        <v>6.5</v>
      </c>
      <c r="AA4" s="542">
        <v>7</v>
      </c>
      <c r="AB4" s="542">
        <v>7.5</v>
      </c>
      <c r="AC4" s="542">
        <v>8</v>
      </c>
      <c r="AD4" s="542">
        <v>8.5</v>
      </c>
      <c r="AE4" s="542">
        <v>9</v>
      </c>
    </row>
    <row r="5" spans="1:31" ht="33" customHeight="1">
      <c r="A5" s="1384"/>
      <c r="B5" s="1406" t="s">
        <v>47</v>
      </c>
      <c r="C5" s="1407" t="s">
        <v>48</v>
      </c>
      <c r="D5" s="14">
        <v>2.0299999999999998</v>
      </c>
      <c r="E5" s="464">
        <f t="shared" ref="E5:Q10" si="0">ROUND(S5*Belarus*(1-$E$51),2)</f>
        <v>83123</v>
      </c>
      <c r="F5" s="464">
        <f t="shared" si="0"/>
        <v>96976</v>
      </c>
      <c r="G5" s="464">
        <f t="shared" si="0"/>
        <v>110829</v>
      </c>
      <c r="H5" s="464">
        <f t="shared" si="0"/>
        <v>124682</v>
      </c>
      <c r="I5" s="464">
        <f t="shared" si="0"/>
        <v>138534</v>
      </c>
      <c r="J5" s="464">
        <f t="shared" si="0"/>
        <v>152387</v>
      </c>
      <c r="K5" s="464">
        <f t="shared" si="0"/>
        <v>166238</v>
      </c>
      <c r="L5" s="464">
        <f t="shared" si="0"/>
        <v>180091</v>
      </c>
      <c r="M5" s="464">
        <f t="shared" si="0"/>
        <v>218393</v>
      </c>
      <c r="N5" s="464">
        <f t="shared" si="0"/>
        <v>232245</v>
      </c>
      <c r="O5" s="464">
        <f t="shared" si="0"/>
        <v>246098</v>
      </c>
      <c r="P5" s="464">
        <f t="shared" si="0"/>
        <v>259949</v>
      </c>
      <c r="Q5" s="464">
        <f t="shared" si="0"/>
        <v>273802</v>
      </c>
      <c r="R5" s="316"/>
      <c r="S5" s="437">
        <v>83123</v>
      </c>
      <c r="T5" s="437">
        <v>96976</v>
      </c>
      <c r="U5" s="437">
        <v>110829</v>
      </c>
      <c r="V5" s="437">
        <v>124682</v>
      </c>
      <c r="W5" s="437">
        <v>138534</v>
      </c>
      <c r="X5" s="437">
        <v>152387</v>
      </c>
      <c r="Y5" s="437">
        <v>166238</v>
      </c>
      <c r="Z5" s="437">
        <v>180091</v>
      </c>
      <c r="AA5" s="437">
        <v>218393</v>
      </c>
      <c r="AB5" s="437">
        <v>232245</v>
      </c>
      <c r="AC5" s="437">
        <v>246098</v>
      </c>
      <c r="AD5" s="437">
        <v>259949</v>
      </c>
      <c r="AE5" s="437">
        <v>273802</v>
      </c>
    </row>
    <row r="6" spans="1:31" ht="33" customHeight="1">
      <c r="A6" s="1384"/>
      <c r="B6" s="1406"/>
      <c r="C6" s="1408"/>
      <c r="D6" s="229">
        <v>2.23</v>
      </c>
      <c r="E6" s="462">
        <f t="shared" si="0"/>
        <v>91432</v>
      </c>
      <c r="F6" s="462">
        <f t="shared" si="0"/>
        <v>106673</v>
      </c>
      <c r="G6" s="462">
        <f t="shared" si="0"/>
        <v>121912</v>
      </c>
      <c r="H6" s="462">
        <f t="shared" si="0"/>
        <v>137149</v>
      </c>
      <c r="I6" s="462">
        <f t="shared" si="0"/>
        <v>152387</v>
      </c>
      <c r="J6" s="462">
        <f t="shared" si="0"/>
        <v>167624</v>
      </c>
      <c r="K6" s="462">
        <f t="shared" si="0"/>
        <v>182863</v>
      </c>
      <c r="L6" s="462">
        <f t="shared" si="0"/>
        <v>198099</v>
      </c>
      <c r="M6" s="462">
        <f t="shared" si="0"/>
        <v>240229</v>
      </c>
      <c r="N6" s="462">
        <f t="shared" si="0"/>
        <v>255467</v>
      </c>
      <c r="O6" s="462">
        <f t="shared" si="0"/>
        <v>270705</v>
      </c>
      <c r="P6" s="462">
        <f t="shared" si="0"/>
        <v>285943</v>
      </c>
      <c r="Q6" s="462">
        <f t="shared" si="0"/>
        <v>301179</v>
      </c>
      <c r="R6" s="316"/>
      <c r="S6" s="438">
        <v>91432</v>
      </c>
      <c r="T6" s="438">
        <v>106673</v>
      </c>
      <c r="U6" s="438">
        <v>121912</v>
      </c>
      <c r="V6" s="438">
        <v>137149</v>
      </c>
      <c r="W6" s="438">
        <v>152387</v>
      </c>
      <c r="X6" s="438">
        <v>167624</v>
      </c>
      <c r="Y6" s="438">
        <v>182863</v>
      </c>
      <c r="Z6" s="438">
        <v>198099</v>
      </c>
      <c r="AA6" s="438">
        <v>240229</v>
      </c>
      <c r="AB6" s="438">
        <v>255467</v>
      </c>
      <c r="AC6" s="438">
        <v>270705</v>
      </c>
      <c r="AD6" s="438">
        <v>285943</v>
      </c>
      <c r="AE6" s="438">
        <v>301179</v>
      </c>
    </row>
    <row r="7" spans="1:31" ht="33" customHeight="1">
      <c r="A7" s="1384"/>
      <c r="B7" s="1406"/>
      <c r="C7" s="1409"/>
      <c r="D7" s="15">
        <v>2.4300000000000002</v>
      </c>
      <c r="E7" s="463">
        <f t="shared" si="0"/>
        <v>100577</v>
      </c>
      <c r="F7" s="463">
        <f t="shared" si="0"/>
        <v>117339</v>
      </c>
      <c r="G7" s="463">
        <f t="shared" si="0"/>
        <v>134104</v>
      </c>
      <c r="H7" s="463">
        <f t="shared" si="0"/>
        <v>150863</v>
      </c>
      <c r="I7" s="463">
        <f t="shared" si="0"/>
        <v>167623</v>
      </c>
      <c r="J7" s="463">
        <f t="shared" si="0"/>
        <v>184382</v>
      </c>
      <c r="K7" s="463">
        <f t="shared" si="0"/>
        <v>201142</v>
      </c>
      <c r="L7" s="463">
        <f t="shared" si="0"/>
        <v>217902</v>
      </c>
      <c r="M7" s="463">
        <f t="shared" si="0"/>
        <v>264247</v>
      </c>
      <c r="N7" s="463">
        <f t="shared" si="0"/>
        <v>281007</v>
      </c>
      <c r="O7" s="463">
        <f t="shared" si="0"/>
        <v>297766</v>
      </c>
      <c r="P7" s="463">
        <f t="shared" si="0"/>
        <v>314527</v>
      </c>
      <c r="Q7" s="463">
        <f t="shared" si="0"/>
        <v>331285</v>
      </c>
      <c r="R7" s="317"/>
      <c r="S7" s="439">
        <v>100577</v>
      </c>
      <c r="T7" s="439">
        <v>117339</v>
      </c>
      <c r="U7" s="439">
        <v>134104</v>
      </c>
      <c r="V7" s="439">
        <v>150863</v>
      </c>
      <c r="W7" s="439">
        <v>167623</v>
      </c>
      <c r="X7" s="439">
        <v>184382</v>
      </c>
      <c r="Y7" s="439">
        <v>201142</v>
      </c>
      <c r="Z7" s="439">
        <v>217902</v>
      </c>
      <c r="AA7" s="439">
        <v>264247</v>
      </c>
      <c r="AB7" s="439">
        <v>281007</v>
      </c>
      <c r="AC7" s="439">
        <v>297766</v>
      </c>
      <c r="AD7" s="439">
        <v>314527</v>
      </c>
      <c r="AE7" s="439">
        <v>331285</v>
      </c>
    </row>
    <row r="8" spans="1:31" ht="33" customHeight="1">
      <c r="A8" s="1404"/>
      <c r="B8" s="1406" t="s">
        <v>44</v>
      </c>
      <c r="C8" s="1407" t="s">
        <v>49</v>
      </c>
      <c r="D8" s="14">
        <v>2.0299999999999998</v>
      </c>
      <c r="E8" s="464">
        <f t="shared" si="0"/>
        <v>90602</v>
      </c>
      <c r="F8" s="464">
        <f t="shared" si="0"/>
        <v>105703</v>
      </c>
      <c r="G8" s="464">
        <f t="shared" si="0"/>
        <v>120802</v>
      </c>
      <c r="H8" s="464">
        <f t="shared" si="0"/>
        <v>135902</v>
      </c>
      <c r="I8" s="464">
        <f t="shared" si="0"/>
        <v>151005</v>
      </c>
      <c r="J8" s="464">
        <f t="shared" si="0"/>
        <v>166107</v>
      </c>
      <c r="K8" s="464">
        <f t="shared" si="0"/>
        <v>181210</v>
      </c>
      <c r="L8" s="464">
        <f t="shared" si="0"/>
        <v>196312</v>
      </c>
      <c r="M8" s="464">
        <f t="shared" si="0"/>
        <v>238057</v>
      </c>
      <c r="N8" s="464">
        <f t="shared" si="0"/>
        <v>253160</v>
      </c>
      <c r="O8" s="464">
        <f t="shared" si="0"/>
        <v>268262</v>
      </c>
      <c r="P8" s="464">
        <f t="shared" si="0"/>
        <v>283363</v>
      </c>
      <c r="Q8" s="464">
        <f t="shared" si="0"/>
        <v>298465</v>
      </c>
      <c r="R8" s="316"/>
      <c r="S8" s="437">
        <v>90602</v>
      </c>
      <c r="T8" s="437">
        <v>105703</v>
      </c>
      <c r="U8" s="437">
        <v>120802</v>
      </c>
      <c r="V8" s="437">
        <v>135902</v>
      </c>
      <c r="W8" s="437">
        <v>151005</v>
      </c>
      <c r="X8" s="437">
        <v>166107</v>
      </c>
      <c r="Y8" s="437">
        <v>181210</v>
      </c>
      <c r="Z8" s="437">
        <v>196312</v>
      </c>
      <c r="AA8" s="437">
        <v>238057</v>
      </c>
      <c r="AB8" s="437">
        <v>253160</v>
      </c>
      <c r="AC8" s="437">
        <v>268262</v>
      </c>
      <c r="AD8" s="437">
        <v>283363</v>
      </c>
      <c r="AE8" s="437">
        <v>298465</v>
      </c>
    </row>
    <row r="9" spans="1:31" ht="33" customHeight="1">
      <c r="A9" s="1404"/>
      <c r="B9" s="1429"/>
      <c r="C9" s="1408"/>
      <c r="D9" s="229">
        <v>2.23</v>
      </c>
      <c r="E9" s="462">
        <f t="shared" si="0"/>
        <v>99664</v>
      </c>
      <c r="F9" s="462">
        <f t="shared" si="0"/>
        <v>116272</v>
      </c>
      <c r="G9" s="462">
        <f t="shared" si="0"/>
        <v>132883</v>
      </c>
      <c r="H9" s="462">
        <f t="shared" si="0"/>
        <v>149492</v>
      </c>
      <c r="I9" s="462">
        <f t="shared" si="0"/>
        <v>166101</v>
      </c>
      <c r="J9" s="462">
        <f t="shared" si="0"/>
        <v>182711</v>
      </c>
      <c r="K9" s="462">
        <f t="shared" si="0"/>
        <v>199321</v>
      </c>
      <c r="L9" s="462">
        <f t="shared" si="0"/>
        <v>215930</v>
      </c>
      <c r="M9" s="462">
        <f t="shared" si="0"/>
        <v>261850</v>
      </c>
      <c r="N9" s="462">
        <f t="shared" si="0"/>
        <v>278460</v>
      </c>
      <c r="O9" s="462">
        <f t="shared" si="0"/>
        <v>295070</v>
      </c>
      <c r="P9" s="462">
        <f t="shared" si="0"/>
        <v>311680</v>
      </c>
      <c r="Q9" s="462">
        <f t="shared" si="0"/>
        <v>328287</v>
      </c>
      <c r="R9" s="316"/>
      <c r="S9" s="438">
        <v>99664</v>
      </c>
      <c r="T9" s="438">
        <v>116272</v>
      </c>
      <c r="U9" s="438">
        <v>132883</v>
      </c>
      <c r="V9" s="438">
        <v>149492</v>
      </c>
      <c r="W9" s="438">
        <v>166101</v>
      </c>
      <c r="X9" s="438">
        <v>182711</v>
      </c>
      <c r="Y9" s="438">
        <v>199321</v>
      </c>
      <c r="Z9" s="438">
        <v>215930</v>
      </c>
      <c r="AA9" s="438">
        <v>261850</v>
      </c>
      <c r="AB9" s="438">
        <v>278460</v>
      </c>
      <c r="AC9" s="438">
        <v>295070</v>
      </c>
      <c r="AD9" s="438">
        <v>311680</v>
      </c>
      <c r="AE9" s="438">
        <v>328287</v>
      </c>
    </row>
    <row r="10" spans="1:31" ht="33" customHeight="1">
      <c r="A10" s="1404"/>
      <c r="B10" s="1429"/>
      <c r="C10" s="1409"/>
      <c r="D10" s="15">
        <v>2.4300000000000002</v>
      </c>
      <c r="E10" s="463">
        <f t="shared" si="0"/>
        <v>109630</v>
      </c>
      <c r="F10" s="463">
        <f t="shared" si="0"/>
        <v>127901</v>
      </c>
      <c r="G10" s="463">
        <f t="shared" si="0"/>
        <v>146172</v>
      </c>
      <c r="H10" s="463">
        <f t="shared" si="0"/>
        <v>164443</v>
      </c>
      <c r="I10" s="463">
        <f t="shared" si="0"/>
        <v>182714</v>
      </c>
      <c r="J10" s="463">
        <f t="shared" si="0"/>
        <v>200986</v>
      </c>
      <c r="K10" s="463">
        <f t="shared" si="0"/>
        <v>219256</v>
      </c>
      <c r="L10" s="463">
        <f t="shared" si="0"/>
        <v>237527</v>
      </c>
      <c r="M10" s="463">
        <f t="shared" si="0"/>
        <v>288039</v>
      </c>
      <c r="N10" s="463">
        <f t="shared" si="0"/>
        <v>306311</v>
      </c>
      <c r="O10" s="463">
        <f t="shared" si="0"/>
        <v>324582</v>
      </c>
      <c r="P10" s="463">
        <f t="shared" si="0"/>
        <v>342853</v>
      </c>
      <c r="Q10" s="463">
        <f t="shared" si="0"/>
        <v>361123</v>
      </c>
      <c r="R10" s="318"/>
      <c r="S10" s="439">
        <v>109630</v>
      </c>
      <c r="T10" s="439">
        <v>127901</v>
      </c>
      <c r="U10" s="439">
        <v>146172</v>
      </c>
      <c r="V10" s="439">
        <v>164443</v>
      </c>
      <c r="W10" s="439">
        <v>182714</v>
      </c>
      <c r="X10" s="439">
        <v>200986</v>
      </c>
      <c r="Y10" s="439">
        <v>219256</v>
      </c>
      <c r="Z10" s="439">
        <v>237527</v>
      </c>
      <c r="AA10" s="439">
        <v>288039</v>
      </c>
      <c r="AB10" s="439">
        <v>306311</v>
      </c>
      <c r="AC10" s="439">
        <v>324582</v>
      </c>
      <c r="AD10" s="439">
        <v>342853</v>
      </c>
      <c r="AE10" s="439">
        <v>361123</v>
      </c>
    </row>
    <row r="11" spans="1:31" ht="98.1" customHeight="1">
      <c r="A11" s="209"/>
      <c r="B11" s="304" t="s">
        <v>436</v>
      </c>
      <c r="C11" s="205" t="s">
        <v>0</v>
      </c>
      <c r="D11" s="506">
        <v>2</v>
      </c>
      <c r="E11" s="230" t="s">
        <v>40</v>
      </c>
      <c r="F11" s="230" t="s">
        <v>40</v>
      </c>
      <c r="G11" s="465">
        <f t="shared" ref="G11:Q11" si="1">ROUND(U11*Belarus*(1-$G$51),2)</f>
        <v>69826</v>
      </c>
      <c r="H11" s="465">
        <f t="shared" si="1"/>
        <v>78562</v>
      </c>
      <c r="I11" s="465">
        <f t="shared" si="1"/>
        <v>87293</v>
      </c>
      <c r="J11" s="465">
        <f t="shared" si="1"/>
        <v>96018</v>
      </c>
      <c r="K11" s="465">
        <f t="shared" si="1"/>
        <v>104752</v>
      </c>
      <c r="L11" s="465">
        <f t="shared" si="1"/>
        <v>113483</v>
      </c>
      <c r="M11" s="465">
        <f t="shared" si="1"/>
        <v>137603</v>
      </c>
      <c r="N11" s="465">
        <f t="shared" si="1"/>
        <v>146334</v>
      </c>
      <c r="O11" s="465">
        <f t="shared" si="1"/>
        <v>155063</v>
      </c>
      <c r="P11" s="465">
        <f t="shared" si="1"/>
        <v>163793</v>
      </c>
      <c r="Q11" s="465">
        <f t="shared" si="1"/>
        <v>172522</v>
      </c>
      <c r="R11" s="318"/>
      <c r="S11" s="441" t="s">
        <v>40</v>
      </c>
      <c r="T11" s="441" t="s">
        <v>40</v>
      </c>
      <c r="U11" s="441">
        <v>69826</v>
      </c>
      <c r="V11" s="441">
        <v>78562</v>
      </c>
      <c r="W11" s="441">
        <v>87293</v>
      </c>
      <c r="X11" s="441">
        <v>96018</v>
      </c>
      <c r="Y11" s="441">
        <v>104752</v>
      </c>
      <c r="Z11" s="441">
        <v>113483</v>
      </c>
      <c r="AA11" s="441">
        <v>137603</v>
      </c>
      <c r="AB11" s="441">
        <v>146334</v>
      </c>
      <c r="AC11" s="441">
        <v>155063</v>
      </c>
      <c r="AD11" s="441">
        <v>163793</v>
      </c>
      <c r="AE11" s="441">
        <v>172522</v>
      </c>
    </row>
    <row r="12" spans="1:31" ht="33" customHeight="1">
      <c r="A12" s="351" t="s">
        <v>274</v>
      </c>
      <c r="R12" s="316"/>
    </row>
    <row r="13" spans="1:31" ht="24.9" customHeight="1">
      <c r="A13" s="946" t="s">
        <v>95</v>
      </c>
      <c r="B13" s="1401" t="s">
        <v>45</v>
      </c>
      <c r="C13" s="1401" t="s">
        <v>46</v>
      </c>
      <c r="D13" s="1401" t="s">
        <v>87</v>
      </c>
      <c r="E13" s="1403" t="s">
        <v>88</v>
      </c>
      <c r="F13" s="1403"/>
      <c r="H13" s="1430" t="s">
        <v>41</v>
      </c>
      <c r="I13" s="1431"/>
      <c r="J13" s="1431"/>
      <c r="K13" s="1431"/>
      <c r="L13" s="1431"/>
      <c r="M13" s="1431"/>
      <c r="N13" s="1431"/>
      <c r="O13" s="1431"/>
      <c r="P13" s="1431"/>
      <c r="Q13" s="1432"/>
      <c r="R13" s="318"/>
    </row>
    <row r="14" spans="1:31" ht="24.9" customHeight="1">
      <c r="A14" s="946"/>
      <c r="B14" s="1402"/>
      <c r="C14" s="1402"/>
      <c r="D14" s="1402"/>
      <c r="E14" s="228">
        <v>3.5</v>
      </c>
      <c r="F14" s="228">
        <v>4.5</v>
      </c>
      <c r="H14" s="1362" t="s">
        <v>437</v>
      </c>
      <c r="I14" s="1363"/>
      <c r="J14" s="1363"/>
      <c r="K14" s="1363"/>
      <c r="L14" s="1363"/>
      <c r="M14" s="1363"/>
      <c r="N14" s="1363"/>
      <c r="O14" s="1363"/>
      <c r="P14" s="1363"/>
      <c r="Q14" s="1379"/>
      <c r="R14" s="318"/>
    </row>
    <row r="15" spans="1:31" ht="33" customHeight="1">
      <c r="A15" s="1384"/>
      <c r="B15" s="231" t="s">
        <v>499</v>
      </c>
      <c r="C15" s="1349" t="s">
        <v>495</v>
      </c>
      <c r="D15" s="232">
        <v>2</v>
      </c>
      <c r="E15" s="461">
        <f t="shared" ref="E15:F17" si="2">ROUND(R15*Belarus*(1-$G$51),0)</f>
        <v>78616</v>
      </c>
      <c r="F15" s="461">
        <f t="shared" si="2"/>
        <v>101077</v>
      </c>
      <c r="H15" s="1380"/>
      <c r="I15" s="1381"/>
      <c r="J15" s="1381"/>
      <c r="K15" s="1381"/>
      <c r="L15" s="1381"/>
      <c r="M15" s="1381"/>
      <c r="N15" s="1381"/>
      <c r="O15" s="1381"/>
      <c r="P15" s="1381"/>
      <c r="Q15" s="1297"/>
      <c r="R15" s="442">
        <v>78616</v>
      </c>
      <c r="S15" s="442">
        <v>101077</v>
      </c>
      <c r="V15" s="440"/>
    </row>
    <row r="16" spans="1:31" ht="33" customHeight="1">
      <c r="A16" s="1384"/>
      <c r="B16" s="1410" t="s">
        <v>500</v>
      </c>
      <c r="C16" s="1385"/>
      <c r="D16" s="234">
        <v>2</v>
      </c>
      <c r="E16" s="462">
        <f t="shared" si="2"/>
        <v>89850</v>
      </c>
      <c r="F16" s="462">
        <f t="shared" si="2"/>
        <v>115516</v>
      </c>
      <c r="H16" s="1380"/>
      <c r="I16" s="1381"/>
      <c r="J16" s="1381"/>
      <c r="K16" s="1381"/>
      <c r="L16" s="1381"/>
      <c r="M16" s="1381"/>
      <c r="N16" s="1381"/>
      <c r="O16" s="1381"/>
      <c r="P16" s="1381"/>
      <c r="Q16" s="1297"/>
      <c r="R16" s="442">
        <v>89850</v>
      </c>
      <c r="S16" s="442">
        <v>115516</v>
      </c>
      <c r="V16" s="440"/>
    </row>
    <row r="17" spans="1:28" ht="33" customHeight="1">
      <c r="A17" s="1384"/>
      <c r="B17" s="1411"/>
      <c r="C17" s="1351"/>
      <c r="D17" s="235">
        <v>2.4</v>
      </c>
      <c r="E17" s="463">
        <f t="shared" si="2"/>
        <v>107811</v>
      </c>
      <c r="F17" s="463">
        <f t="shared" si="2"/>
        <v>138858</v>
      </c>
      <c r="H17" s="1364"/>
      <c r="I17" s="1365"/>
      <c r="J17" s="1365"/>
      <c r="K17" s="1365"/>
      <c r="L17" s="1365"/>
      <c r="M17" s="1365"/>
      <c r="N17" s="1365"/>
      <c r="O17" s="1365"/>
      <c r="P17" s="1365"/>
      <c r="Q17" s="1382"/>
      <c r="R17" s="442">
        <v>107811</v>
      </c>
      <c r="S17" s="442">
        <v>138858</v>
      </c>
      <c r="V17" s="440"/>
    </row>
    <row r="18" spans="1:28" ht="15" customHeight="1">
      <c r="A18" s="136"/>
      <c r="B18" s="136"/>
      <c r="C18" s="136"/>
      <c r="D18" s="1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136"/>
      <c r="P18" s="136"/>
      <c r="Q18" s="136"/>
      <c r="R18" s="319"/>
      <c r="S18" s="316"/>
      <c r="V18" s="440"/>
    </row>
    <row r="19" spans="1:28" ht="24.9" customHeight="1">
      <c r="A19" s="1442" t="s">
        <v>434</v>
      </c>
      <c r="B19" s="1443"/>
      <c r="C19" s="1443"/>
      <c r="D19" s="1443"/>
      <c r="E19" s="1443"/>
      <c r="F19" s="1443"/>
      <c r="G19" s="1443"/>
      <c r="H19" s="1443"/>
      <c r="I19" s="1444"/>
      <c r="J19" s="577"/>
      <c r="K19" s="1433" t="s">
        <v>537</v>
      </c>
      <c r="L19" s="1434"/>
      <c r="M19" s="1434"/>
      <c r="N19" s="1434"/>
      <c r="O19" s="1434"/>
      <c r="P19" s="1434"/>
      <c r="Q19" s="1435"/>
      <c r="R19" s="603"/>
      <c r="S19" s="595"/>
      <c r="T19" s="604"/>
      <c r="U19" s="440"/>
      <c r="V19" s="440"/>
    </row>
    <row r="20" spans="1:28" ht="30" customHeight="1">
      <c r="A20" s="1445"/>
      <c r="B20" s="1446"/>
      <c r="C20" s="1446"/>
      <c r="D20" s="1446"/>
      <c r="E20" s="1446"/>
      <c r="F20" s="1446"/>
      <c r="G20" s="1446"/>
      <c r="H20" s="1446"/>
      <c r="I20" s="1447"/>
      <c r="J20" s="577"/>
      <c r="K20" s="1356" t="s">
        <v>438</v>
      </c>
      <c r="L20" s="1357"/>
      <c r="M20" s="1357"/>
      <c r="N20" s="1357"/>
      <c r="O20" s="1357"/>
      <c r="P20" s="1357"/>
      <c r="Q20" s="1358"/>
      <c r="R20" s="603"/>
      <c r="S20" s="595"/>
      <c r="T20" s="604"/>
      <c r="U20" s="440"/>
      <c r="V20" s="440"/>
    </row>
    <row r="21" spans="1:28" ht="24.9" customHeight="1">
      <c r="A21" s="1401" t="s">
        <v>95</v>
      </c>
      <c r="B21" s="946" t="s">
        <v>190</v>
      </c>
      <c r="C21" s="946" t="s">
        <v>46</v>
      </c>
      <c r="D21" s="946" t="s">
        <v>87</v>
      </c>
      <c r="E21" s="1386" t="s">
        <v>88</v>
      </c>
      <c r="F21" s="1387"/>
      <c r="G21" s="1387"/>
      <c r="H21" s="1387"/>
      <c r="I21" s="1388"/>
      <c r="J21" s="315"/>
      <c r="K21" s="1436"/>
      <c r="L21" s="1437"/>
      <c r="M21" s="1437"/>
      <c r="N21" s="1437"/>
      <c r="O21" s="1437"/>
      <c r="P21" s="1437"/>
      <c r="Q21" s="1438"/>
      <c r="R21" s="319"/>
      <c r="S21" s="316"/>
      <c r="U21" s="440"/>
      <c r="V21" s="440"/>
    </row>
    <row r="22" spans="1:28" ht="24.9" customHeight="1">
      <c r="A22" s="1402"/>
      <c r="B22" s="946"/>
      <c r="C22" s="946"/>
      <c r="D22" s="946"/>
      <c r="E22" s="228">
        <v>3.5</v>
      </c>
      <c r="F22" s="228">
        <v>4</v>
      </c>
      <c r="G22" s="228">
        <v>4.5</v>
      </c>
      <c r="H22" s="228">
        <v>5</v>
      </c>
      <c r="I22" s="228">
        <v>5.5</v>
      </c>
      <c r="J22" s="315"/>
      <c r="K22" s="1436"/>
      <c r="L22" s="1437"/>
      <c r="M22" s="1437"/>
      <c r="N22" s="1437"/>
      <c r="O22" s="1437"/>
      <c r="P22" s="1437"/>
      <c r="Q22" s="1438"/>
      <c r="R22" s="542"/>
      <c r="S22" s="542"/>
      <c r="T22" s="578"/>
      <c r="U22" s="579"/>
      <c r="V22" s="580"/>
    </row>
    <row r="23" spans="1:28" ht="33" customHeight="1">
      <c r="A23" s="1439"/>
      <c r="B23" s="573" t="s">
        <v>435</v>
      </c>
      <c r="C23" s="573" t="s">
        <v>0</v>
      </c>
      <c r="D23" s="573">
        <v>2</v>
      </c>
      <c r="E23" s="574" t="s">
        <v>40</v>
      </c>
      <c r="F23" s="465">
        <f>ROUND(S23*Belarus*(1-$G$51),2)</f>
        <v>60330</v>
      </c>
      <c r="G23" s="465">
        <f>ROUND(T23*Belarus*(1-$G$51),2)</f>
        <v>69067</v>
      </c>
      <c r="H23" s="465">
        <f>ROUND(U23*Belarus*(1-$G$51),2)</f>
        <v>77798</v>
      </c>
      <c r="I23" s="465">
        <f>ROUND(V23*Belarus*(1-$G$51),2)</f>
        <v>86525</v>
      </c>
      <c r="J23" s="240"/>
      <c r="K23" s="1436"/>
      <c r="L23" s="1437"/>
      <c r="M23" s="1437"/>
      <c r="N23" s="1437"/>
      <c r="O23" s="1437"/>
      <c r="P23" s="1437"/>
      <c r="Q23" s="1438"/>
      <c r="R23" s="592"/>
      <c r="S23" s="588">
        <v>60330</v>
      </c>
      <c r="T23" s="588">
        <v>69067</v>
      </c>
      <c r="U23" s="588">
        <v>77798</v>
      </c>
      <c r="V23" s="588">
        <v>86525</v>
      </c>
      <c r="AB23" s="440"/>
    </row>
    <row r="24" spans="1:28" ht="33" customHeight="1">
      <c r="A24" s="1440"/>
      <c r="B24" s="231" t="s">
        <v>499</v>
      </c>
      <c r="C24" s="1349" t="s">
        <v>495</v>
      </c>
      <c r="D24" s="231">
        <v>2</v>
      </c>
      <c r="E24" s="461">
        <f>ROUND(R24*Belarus*(1-$G$51),0)</f>
        <v>69121</v>
      </c>
      <c r="F24" s="582" t="s">
        <v>40</v>
      </c>
      <c r="G24" s="461">
        <f>ROUND(T24*Belarus*(1-$G$51),0)</f>
        <v>91580</v>
      </c>
      <c r="H24" s="582" t="s">
        <v>40</v>
      </c>
      <c r="I24" s="582" t="s">
        <v>40</v>
      </c>
      <c r="J24" s="240"/>
      <c r="K24" s="1436"/>
      <c r="L24" s="1437"/>
      <c r="M24" s="1437"/>
      <c r="N24" s="1437"/>
      <c r="O24" s="1437"/>
      <c r="P24" s="1437"/>
      <c r="Q24" s="1438"/>
      <c r="R24" s="593">
        <v>69121</v>
      </c>
      <c r="S24" s="590"/>
      <c r="T24" s="589">
        <v>91580</v>
      </c>
      <c r="U24" s="581"/>
      <c r="V24" s="581"/>
      <c r="AB24" s="440"/>
    </row>
    <row r="25" spans="1:28" ht="33" customHeight="1">
      <c r="A25" s="1440"/>
      <c r="B25" s="1347" t="s">
        <v>500</v>
      </c>
      <c r="C25" s="1350"/>
      <c r="D25" s="585">
        <v>2</v>
      </c>
      <c r="E25" s="586">
        <f>ROUND(R25*Belarus*(1-$G$51),0)</f>
        <v>80348</v>
      </c>
      <c r="F25" s="587" t="s">
        <v>40</v>
      </c>
      <c r="G25" s="586">
        <f>ROUND(T25*Belarus*(1-$G$51),0)</f>
        <v>106021</v>
      </c>
      <c r="H25" s="587" t="s">
        <v>40</v>
      </c>
      <c r="I25" s="587" t="s">
        <v>40</v>
      </c>
      <c r="J25" s="240"/>
      <c r="K25" s="1344" t="s">
        <v>447</v>
      </c>
      <c r="L25" s="1345"/>
      <c r="M25" s="1345"/>
      <c r="N25" s="1345"/>
      <c r="O25" s="1345"/>
      <c r="P25" s="1345"/>
      <c r="Q25" s="1346"/>
      <c r="R25" s="593">
        <v>80348</v>
      </c>
      <c r="S25" s="590"/>
      <c r="T25" s="589">
        <v>106021</v>
      </c>
      <c r="U25" s="581"/>
      <c r="V25" s="581"/>
      <c r="AB25" s="440"/>
    </row>
    <row r="26" spans="1:28" ht="33" customHeight="1">
      <c r="A26" s="1441"/>
      <c r="B26" s="1348"/>
      <c r="C26" s="1351"/>
      <c r="D26" s="583">
        <v>2.4</v>
      </c>
      <c r="E26" s="584">
        <f>ROUND(R26*Belarus*(1-$G$51),0)</f>
        <v>98317</v>
      </c>
      <c r="F26" s="583" t="s">
        <v>40</v>
      </c>
      <c r="G26" s="584">
        <f>ROUND(T26*Belarus*(1-$G$51),0)</f>
        <v>129384</v>
      </c>
      <c r="H26" s="583" t="s">
        <v>40</v>
      </c>
      <c r="I26" s="583" t="s">
        <v>40</v>
      </c>
      <c r="J26" s="236"/>
      <c r="L26" s="605"/>
      <c r="M26" s="605"/>
      <c r="N26" s="605"/>
      <c r="O26" s="605"/>
      <c r="P26" s="605"/>
      <c r="Q26" s="605"/>
      <c r="R26" s="593">
        <v>98317</v>
      </c>
      <c r="S26" s="590"/>
      <c r="T26" s="589">
        <v>129384</v>
      </c>
      <c r="U26" s="581"/>
      <c r="V26" s="581"/>
      <c r="AB26" s="440"/>
    </row>
    <row r="27" spans="1:28" ht="50.1" customHeight="1">
      <c r="A27" s="1422" t="s">
        <v>443</v>
      </c>
      <c r="B27" s="1422"/>
      <c r="C27" s="1422"/>
      <c r="D27" s="1422"/>
      <c r="E27" s="1422"/>
      <c r="F27" s="1422"/>
      <c r="G27" s="1422"/>
      <c r="H27" s="1422"/>
      <c r="I27" s="1422"/>
      <c r="J27" s="1422"/>
      <c r="K27" s="1422"/>
      <c r="L27" s="1422"/>
      <c r="M27" s="632"/>
      <c r="N27" s="627" t="s">
        <v>232</v>
      </c>
      <c r="O27" s="628"/>
      <c r="P27" s="629"/>
      <c r="Q27" s="310" t="s">
        <v>39</v>
      </c>
      <c r="R27" s="594"/>
      <c r="S27" s="595"/>
      <c r="T27" s="594"/>
      <c r="U27" s="596"/>
      <c r="V27" s="596"/>
    </row>
    <row r="28" spans="1:28" ht="15" customHeight="1">
      <c r="A28" s="136"/>
      <c r="B28" s="413"/>
      <c r="C28" s="136"/>
      <c r="D28" s="136"/>
      <c r="E28" s="236"/>
      <c r="F28" s="236"/>
      <c r="G28" s="236"/>
      <c r="H28" s="236"/>
      <c r="I28" s="236"/>
      <c r="J28" s="236"/>
      <c r="K28" s="236"/>
      <c r="L28" s="236"/>
      <c r="M28" s="236"/>
      <c r="N28" s="1356" t="s">
        <v>410</v>
      </c>
      <c r="O28" s="1357"/>
      <c r="P28" s="1358"/>
      <c r="Q28" s="1342">
        <f>ROUND(U29*Belarus*(1-$K$51),2)</f>
        <v>3308</v>
      </c>
      <c r="R28" s="319"/>
      <c r="S28" s="316"/>
      <c r="V28" s="440"/>
    </row>
    <row r="29" spans="1:28" ht="45" customHeight="1">
      <c r="A29" s="1386" t="s">
        <v>42</v>
      </c>
      <c r="B29" s="1387"/>
      <c r="C29" s="1387"/>
      <c r="D29" s="1387"/>
      <c r="E29" s="1387"/>
      <c r="F29" s="1387"/>
      <c r="G29" s="1387"/>
      <c r="H29" s="1388"/>
      <c r="I29" s="994" t="s">
        <v>445</v>
      </c>
      <c r="J29" s="1389"/>
      <c r="K29" s="994" t="s">
        <v>409</v>
      </c>
      <c r="L29" s="995"/>
      <c r="M29" s="597"/>
      <c r="N29" s="1359"/>
      <c r="O29" s="1360"/>
      <c r="P29" s="1361"/>
      <c r="Q29" s="1343"/>
      <c r="R29" s="316"/>
      <c r="S29" s="316"/>
      <c r="U29" s="443">
        <v>3308</v>
      </c>
      <c r="V29" s="440"/>
    </row>
    <row r="30" spans="1:28" ht="33" customHeight="1">
      <c r="A30" s="1452" t="s">
        <v>431</v>
      </c>
      <c r="B30" s="1412"/>
      <c r="C30" s="1412"/>
      <c r="D30" s="1412" t="s">
        <v>444</v>
      </c>
      <c r="E30" s="1412"/>
      <c r="F30" s="1412"/>
      <c r="G30" s="1412"/>
      <c r="H30" s="1413"/>
      <c r="I30" s="1390">
        <f>ROUND(R30*Belarus*(1-$K$51),2)</f>
        <v>40279</v>
      </c>
      <c r="J30" s="1391"/>
      <c r="K30" s="1390">
        <f>ROUND(S30*Belarus*(1-$K$51),2)</f>
        <v>48767</v>
      </c>
      <c r="L30" s="1391"/>
      <c r="M30" s="598"/>
      <c r="N30" s="630" t="s">
        <v>481</v>
      </c>
      <c r="O30" s="567"/>
      <c r="P30" s="631"/>
      <c r="Q30" s="499">
        <f>ROUND(U30*Belarus*(1-$K$51),2)</f>
        <v>1460</v>
      </c>
      <c r="R30" s="443">
        <v>40279</v>
      </c>
      <c r="S30" s="443">
        <v>48767</v>
      </c>
      <c r="T30" s="19"/>
      <c r="U30" s="443">
        <v>1460</v>
      </c>
      <c r="V30" s="440"/>
    </row>
    <row r="31" spans="1:28" ht="33" customHeight="1">
      <c r="A31" s="1453"/>
      <c r="B31" s="1414"/>
      <c r="C31" s="1414"/>
      <c r="D31" s="1414"/>
      <c r="E31" s="1414"/>
      <c r="F31" s="1414"/>
      <c r="G31" s="1414"/>
      <c r="H31" s="1415"/>
      <c r="I31" s="1392"/>
      <c r="J31" s="1393"/>
      <c r="K31" s="1392"/>
      <c r="L31" s="1393"/>
      <c r="M31" s="598"/>
      <c r="N31" s="1356" t="s">
        <v>483</v>
      </c>
      <c r="O31" s="1357"/>
      <c r="P31" s="1358"/>
      <c r="Q31" s="1342">
        <f>ROUND(U31*Belarus*(1-$K$51),2)</f>
        <v>4725</v>
      </c>
      <c r="R31" s="443"/>
      <c r="S31" s="443"/>
      <c r="T31" s="19"/>
      <c r="U31" s="443">
        <v>4725</v>
      </c>
      <c r="V31" s="440"/>
    </row>
    <row r="32" spans="1:28" ht="33" customHeight="1">
      <c r="A32" s="1454"/>
      <c r="B32" s="1416"/>
      <c r="C32" s="1416"/>
      <c r="D32" s="1416"/>
      <c r="E32" s="1416"/>
      <c r="F32" s="1416"/>
      <c r="G32" s="1416"/>
      <c r="H32" s="1417"/>
      <c r="I32" s="1394"/>
      <c r="J32" s="1395"/>
      <c r="K32" s="1394"/>
      <c r="L32" s="1395"/>
      <c r="M32" s="598"/>
      <c r="N32" s="1359"/>
      <c r="O32" s="1360"/>
      <c r="P32" s="1361"/>
      <c r="Q32" s="1343"/>
      <c r="R32" s="443"/>
      <c r="S32" s="443"/>
      <c r="T32" s="19"/>
      <c r="U32" s="19"/>
      <c r="V32" s="440"/>
    </row>
    <row r="33" spans="1:22" ht="27.75" customHeight="1">
      <c r="A33" s="599" t="s">
        <v>136</v>
      </c>
      <c r="B33" s="599"/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422"/>
      <c r="N33" s="1362" t="s">
        <v>484</v>
      </c>
      <c r="O33" s="1363"/>
      <c r="P33" s="1363"/>
      <c r="Q33" s="1342">
        <f>ROUND(U33*Belarus*(1-$K$51),2)</f>
        <v>4883</v>
      </c>
      <c r="R33" s="317"/>
      <c r="S33" s="317"/>
      <c r="U33" s="443">
        <v>4883</v>
      </c>
      <c r="V33" s="440"/>
    </row>
    <row r="34" spans="1:22" ht="33" customHeight="1">
      <c r="A34" s="1448" t="s">
        <v>442</v>
      </c>
      <c r="B34" s="1450" t="s">
        <v>441</v>
      </c>
      <c r="C34" s="1418" t="s">
        <v>440</v>
      </c>
      <c r="D34" s="1418"/>
      <c r="E34" s="1418" t="s">
        <v>439</v>
      </c>
      <c r="F34" s="1418"/>
      <c r="G34" s="1418" t="s">
        <v>231</v>
      </c>
      <c r="H34" s="1419"/>
      <c r="I34" s="1352">
        <f>ROUND(R34*Belarus*(1-$K$51),2)</f>
        <v>19099</v>
      </c>
      <c r="J34" s="1396"/>
      <c r="K34" s="1352">
        <f>ROUND(S34*Belarus*(1-$K$51),2)</f>
        <v>23344</v>
      </c>
      <c r="L34" s="1353"/>
      <c r="M34" s="601"/>
      <c r="N34" s="1364"/>
      <c r="O34" s="1365"/>
      <c r="P34" s="1365"/>
      <c r="Q34" s="1343"/>
      <c r="R34" s="444">
        <v>19099</v>
      </c>
      <c r="S34" s="442">
        <v>23344</v>
      </c>
      <c r="U34" s="19"/>
      <c r="V34" s="440"/>
    </row>
    <row r="35" spans="1:22" ht="33" customHeight="1">
      <c r="A35" s="1449"/>
      <c r="B35" s="1451"/>
      <c r="C35" s="1420"/>
      <c r="D35" s="1420"/>
      <c r="E35" s="1420"/>
      <c r="F35" s="1420"/>
      <c r="G35" s="1420"/>
      <c r="H35" s="1421"/>
      <c r="I35" s="1354"/>
      <c r="J35" s="1397"/>
      <c r="K35" s="1354"/>
      <c r="L35" s="1355"/>
      <c r="M35" s="600"/>
      <c r="N35" s="630" t="s">
        <v>482</v>
      </c>
      <c r="O35" s="567"/>
      <c r="P35" s="631"/>
      <c r="Q35" s="499">
        <f>ROUND(U35*Belarus*(1-$K$51),2)</f>
        <v>2310</v>
      </c>
      <c r="R35" s="444"/>
      <c r="S35" s="442"/>
      <c r="U35" s="443">
        <v>2310</v>
      </c>
      <c r="V35" s="440"/>
    </row>
    <row r="36" spans="1:22" ht="15" customHeight="1">
      <c r="A36" s="321"/>
      <c r="B36" s="321"/>
      <c r="C36" s="321"/>
      <c r="D36" s="321"/>
      <c r="E36" s="321"/>
      <c r="F36" s="321"/>
      <c r="G36" s="321"/>
      <c r="H36" s="321"/>
      <c r="I36" s="321"/>
      <c r="J36" s="321"/>
      <c r="K36" s="321"/>
      <c r="L36" s="322"/>
      <c r="M36" s="322"/>
      <c r="R36" s="317"/>
      <c r="S36" s="317"/>
      <c r="U36" s="440"/>
      <c r="V36" s="440"/>
    </row>
    <row r="37" spans="1:22" ht="45" customHeight="1">
      <c r="A37" s="1370" t="s">
        <v>446</v>
      </c>
      <c r="B37" s="1371"/>
      <c r="C37" s="1371"/>
      <c r="D37" s="1371"/>
      <c r="E37" s="1371"/>
      <c r="F37" s="1371"/>
      <c r="G37" s="1371"/>
      <c r="H37" s="1372"/>
      <c r="I37" s="310" t="s">
        <v>39</v>
      </c>
      <c r="K37" s="906" t="s">
        <v>259</v>
      </c>
      <c r="L37" s="907"/>
      <c r="M37" s="907"/>
      <c r="N37" s="907"/>
      <c r="O37" s="907"/>
      <c r="P37" s="908"/>
      <c r="Q37" s="339" t="s">
        <v>39</v>
      </c>
      <c r="R37" s="316"/>
      <c r="S37" s="316"/>
      <c r="U37" s="440"/>
      <c r="V37" s="440"/>
    </row>
    <row r="38" spans="1:22" ht="24.9" customHeight="1">
      <c r="A38" s="1424" t="s">
        <v>18</v>
      </c>
      <c r="B38" s="1425"/>
      <c r="C38" s="1455" t="s">
        <v>66</v>
      </c>
      <c r="D38" s="1458" t="s">
        <v>141</v>
      </c>
      <c r="E38" s="1366"/>
      <c r="F38" s="1459"/>
      <c r="G38" s="1366" t="s">
        <v>148</v>
      </c>
      <c r="H38" s="1366"/>
      <c r="I38" s="1367" t="e">
        <f>ROUND((#REF!+#REF!+#REF!)*(1-$I$51),2)</f>
        <v>#REF!</v>
      </c>
      <c r="K38" s="1373" t="s">
        <v>260</v>
      </c>
      <c r="L38" s="1374"/>
      <c r="M38" s="1467"/>
      <c r="N38" s="1469" t="s">
        <v>262</v>
      </c>
      <c r="O38" s="1470"/>
      <c r="P38" s="1481" t="s">
        <v>264</v>
      </c>
      <c r="Q38" s="1342">
        <f>ROUND(R38*Belarus*(1-$K$51),2)</f>
        <v>1795</v>
      </c>
      <c r="R38" s="320">
        <v>1795</v>
      </c>
      <c r="U38" s="440"/>
    </row>
    <row r="39" spans="1:22" ht="24.9" customHeight="1">
      <c r="A39" s="1424"/>
      <c r="B39" s="1426"/>
      <c r="C39" s="1456"/>
      <c r="D39" s="1398" t="s">
        <v>129</v>
      </c>
      <c r="E39" s="1399"/>
      <c r="F39" s="1400"/>
      <c r="G39" s="1399" t="s">
        <v>67</v>
      </c>
      <c r="H39" s="1399"/>
      <c r="I39" s="1368"/>
      <c r="K39" s="1375"/>
      <c r="L39" s="1376"/>
      <c r="M39" s="1385"/>
      <c r="N39" s="1471"/>
      <c r="O39" s="1472"/>
      <c r="P39" s="1482"/>
      <c r="Q39" s="1463"/>
      <c r="R39" s="316"/>
      <c r="U39" s="440"/>
      <c r="V39" s="440"/>
    </row>
    <row r="40" spans="1:22" ht="24.9" customHeight="1">
      <c r="A40" s="1424"/>
      <c r="B40" s="1426"/>
      <c r="C40" s="1456"/>
      <c r="D40" s="1398" t="s">
        <v>130</v>
      </c>
      <c r="E40" s="1399"/>
      <c r="F40" s="1400"/>
      <c r="G40" s="1399" t="s">
        <v>131</v>
      </c>
      <c r="H40" s="1399"/>
      <c r="I40" s="1368"/>
      <c r="K40" s="1377"/>
      <c r="L40" s="1378"/>
      <c r="M40" s="1468"/>
      <c r="N40" s="1473"/>
      <c r="O40" s="1474"/>
      <c r="P40" s="1483"/>
      <c r="Q40" s="1343"/>
      <c r="R40" s="316"/>
      <c r="U40" s="440"/>
      <c r="V40" s="440"/>
    </row>
    <row r="41" spans="1:22" ht="24.9" customHeight="1">
      <c r="A41" s="1424"/>
      <c r="B41" s="1426"/>
      <c r="C41" s="1456"/>
      <c r="D41" s="1398" t="s">
        <v>132</v>
      </c>
      <c r="E41" s="1399"/>
      <c r="F41" s="1400"/>
      <c r="G41" s="1399" t="s">
        <v>133</v>
      </c>
      <c r="H41" s="1399"/>
      <c r="I41" s="1368"/>
      <c r="K41" s="1373" t="s">
        <v>261</v>
      </c>
      <c r="L41" s="1374"/>
      <c r="M41" s="1464"/>
      <c r="N41" s="1475" t="s">
        <v>263</v>
      </c>
      <c r="O41" s="1476"/>
      <c r="P41" s="1481" t="s">
        <v>265</v>
      </c>
      <c r="Q41" s="1342">
        <f>ROUND(R41*Belarus*(1-$K$51),2)</f>
        <v>636</v>
      </c>
      <c r="R41" s="320">
        <v>636</v>
      </c>
      <c r="U41" s="440"/>
      <c r="V41" s="440"/>
    </row>
    <row r="42" spans="1:22" ht="24.9" customHeight="1">
      <c r="A42" s="1424"/>
      <c r="B42" s="1426"/>
      <c r="C42" s="1456"/>
      <c r="D42" s="1398" t="s">
        <v>145</v>
      </c>
      <c r="E42" s="1399"/>
      <c r="F42" s="1400"/>
      <c r="G42" s="1399" t="s">
        <v>144</v>
      </c>
      <c r="H42" s="1399"/>
      <c r="I42" s="1368"/>
      <c r="K42" s="1375"/>
      <c r="L42" s="1376"/>
      <c r="M42" s="1465"/>
      <c r="N42" s="1477"/>
      <c r="O42" s="1478"/>
      <c r="P42" s="1482"/>
      <c r="Q42" s="1463"/>
      <c r="R42" s="316"/>
    </row>
    <row r="43" spans="1:22" s="19" customFormat="1" ht="24.9" customHeight="1">
      <c r="A43" s="1424"/>
      <c r="B43" s="1427"/>
      <c r="C43" s="1457"/>
      <c r="D43" s="1460" t="s">
        <v>146</v>
      </c>
      <c r="E43" s="1461"/>
      <c r="F43" s="1462"/>
      <c r="G43" s="1461" t="s">
        <v>144</v>
      </c>
      <c r="H43" s="1461"/>
      <c r="I43" s="1369"/>
      <c r="K43" s="1377"/>
      <c r="L43" s="1378"/>
      <c r="M43" s="1466"/>
      <c r="N43" s="1479"/>
      <c r="O43" s="1480"/>
      <c r="P43" s="1483"/>
      <c r="Q43" s="1343"/>
      <c r="R43" s="591"/>
    </row>
    <row r="44" spans="1:22" s="19" customFormat="1" ht="15" customHeight="1">
      <c r="A44" s="335"/>
      <c r="B44" s="335"/>
      <c r="C44" s="336"/>
      <c r="D44" s="336"/>
      <c r="E44" s="337"/>
      <c r="F44" s="337"/>
      <c r="G44" s="337"/>
      <c r="H44" s="337"/>
      <c r="I44" s="337"/>
      <c r="J44" s="338"/>
      <c r="K44" s="313"/>
      <c r="L44" s="313"/>
      <c r="M44" s="313"/>
      <c r="N44" s="313"/>
      <c r="O44" s="314"/>
      <c r="P44" s="314"/>
      <c r="Q44" s="314"/>
      <c r="R44" s="602"/>
    </row>
    <row r="45" spans="1:22" s="19" customFormat="1" ht="24.9" customHeight="1">
      <c r="A45" s="1381" t="s">
        <v>50</v>
      </c>
      <c r="B45" s="1381"/>
      <c r="C45" s="1381"/>
      <c r="D45" s="1381"/>
      <c r="E45" s="1381"/>
      <c r="F45" s="1381"/>
      <c r="G45" s="1381"/>
      <c r="H45" s="1381"/>
      <c r="I45" s="1383" t="s">
        <v>173</v>
      </c>
      <c r="J45" s="1383"/>
      <c r="K45" s="1383"/>
      <c r="L45" s="1383"/>
      <c r="M45" s="1383"/>
      <c r="N45" s="1383"/>
      <c r="O45" s="1383"/>
      <c r="P45" s="1383"/>
      <c r="Q45" s="1383"/>
      <c r="R45" s="602"/>
    </row>
    <row r="46" spans="1:22" ht="24.9" customHeight="1">
      <c r="A46" s="9" t="s">
        <v>455</v>
      </c>
      <c r="B46" s="20"/>
      <c r="C46" s="20"/>
      <c r="D46" s="20"/>
      <c r="E46" s="20"/>
      <c r="F46" s="20"/>
      <c r="G46" s="20"/>
      <c r="H46" s="575"/>
      <c r="I46" s="1383"/>
      <c r="J46" s="1383"/>
      <c r="K46" s="1383"/>
      <c r="L46" s="1383"/>
      <c r="M46" s="1383"/>
      <c r="N46" s="1383"/>
      <c r="O46" s="1383"/>
      <c r="P46" s="1383"/>
      <c r="Q46" s="1383"/>
    </row>
    <row r="47" spans="1:22" ht="24.9" customHeight="1">
      <c r="A47" s="576" t="s">
        <v>533</v>
      </c>
      <c r="I47" s="252" t="s">
        <v>621</v>
      </c>
      <c r="J47" s="575"/>
      <c r="K47" s="575"/>
      <c r="L47" s="575"/>
      <c r="M47" s="575"/>
      <c r="N47" s="575"/>
      <c r="O47" s="575"/>
      <c r="P47" s="575"/>
      <c r="Q47" s="575"/>
    </row>
    <row r="49" spans="1:18" ht="16.5" customHeight="1"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6"/>
      <c r="M49" s="16"/>
      <c r="N49" s="16"/>
      <c r="O49" s="16"/>
      <c r="P49" s="19"/>
      <c r="Q49" s="16"/>
      <c r="R49" s="31"/>
    </row>
    <row r="50" spans="1:18" ht="50.25" customHeight="1">
      <c r="A50" s="1152" t="s">
        <v>51</v>
      </c>
      <c r="B50" s="1152"/>
      <c r="C50" s="1152"/>
      <c r="D50" s="1152"/>
      <c r="E50" s="1341" t="s">
        <v>449</v>
      </c>
      <c r="F50" s="1341"/>
      <c r="G50" s="1341" t="s">
        <v>501</v>
      </c>
      <c r="H50" s="1341"/>
      <c r="I50" s="1484" t="s">
        <v>450</v>
      </c>
      <c r="J50" s="1484"/>
      <c r="K50" s="1341" t="s">
        <v>423</v>
      </c>
      <c r="L50" s="1341"/>
      <c r="M50" s="31"/>
      <c r="N50" s="31"/>
      <c r="O50" s="31"/>
      <c r="P50" s="30"/>
      <c r="Q50" s="31"/>
      <c r="R50" s="31"/>
    </row>
    <row r="51" spans="1:18" ht="45">
      <c r="A51" s="1153"/>
      <c r="B51" s="1153"/>
      <c r="C51" s="1153"/>
      <c r="D51" s="1153"/>
      <c r="E51" s="1405">
        <v>0</v>
      </c>
      <c r="F51" s="1405"/>
      <c r="G51" s="1405">
        <v>0</v>
      </c>
      <c r="H51" s="1405"/>
      <c r="I51" s="1405">
        <v>0</v>
      </c>
      <c r="J51" s="1405"/>
      <c r="K51" s="1405">
        <v>0</v>
      </c>
      <c r="L51" s="1405"/>
      <c r="M51" s="31"/>
      <c r="N51" s="31"/>
      <c r="O51" s="47"/>
      <c r="P51" s="48"/>
      <c r="Q51" s="48"/>
      <c r="R51" s="48"/>
    </row>
    <row r="52" spans="1:18" ht="14.25" customHeight="1">
      <c r="A52" s="29"/>
      <c r="B52" s="29"/>
      <c r="C52" s="29"/>
      <c r="D52" s="29"/>
      <c r="E52" s="29"/>
      <c r="F52" s="29"/>
      <c r="G52" s="31"/>
      <c r="H52" s="31"/>
      <c r="I52" s="29"/>
      <c r="J52" s="29"/>
      <c r="K52" s="29"/>
      <c r="L52" s="29"/>
      <c r="M52" s="29"/>
      <c r="N52" s="29"/>
      <c r="O52" s="29"/>
      <c r="P52" s="29"/>
      <c r="Q52" s="29"/>
      <c r="R52" s="29"/>
    </row>
    <row r="53" spans="1:18" ht="18" customHeight="1">
      <c r="G53" s="16"/>
      <c r="H53" s="16"/>
    </row>
  </sheetData>
  <dataConsolidate/>
  <mergeCells count="95">
    <mergeCell ref="G50:H50"/>
    <mergeCell ref="G51:H51"/>
    <mergeCell ref="I50:J50"/>
    <mergeCell ref="I51:J51"/>
    <mergeCell ref="Q41:Q43"/>
    <mergeCell ref="K50:L50"/>
    <mergeCell ref="C38:C43"/>
    <mergeCell ref="D38:F38"/>
    <mergeCell ref="D43:F43"/>
    <mergeCell ref="Q38:Q40"/>
    <mergeCell ref="M41:M43"/>
    <mergeCell ref="M38:M40"/>
    <mergeCell ref="N38:O40"/>
    <mergeCell ref="N41:O43"/>
    <mergeCell ref="K41:L43"/>
    <mergeCell ref="P38:P40"/>
    <mergeCell ref="P41:P43"/>
    <mergeCell ref="G43:H43"/>
    <mergeCell ref="G42:H42"/>
    <mergeCell ref="G41:H41"/>
    <mergeCell ref="G40:H40"/>
    <mergeCell ref="G39:H39"/>
    <mergeCell ref="B21:B22"/>
    <mergeCell ref="C21:C22"/>
    <mergeCell ref="D21:D22"/>
    <mergeCell ref="A34:A35"/>
    <mergeCell ref="B34:B35"/>
    <mergeCell ref="A29:H29"/>
    <mergeCell ref="A30:C32"/>
    <mergeCell ref="C34:D35"/>
    <mergeCell ref="E34:F35"/>
    <mergeCell ref="Q2:R2"/>
    <mergeCell ref="A38:A43"/>
    <mergeCell ref="B38:B43"/>
    <mergeCell ref="B2:M2"/>
    <mergeCell ref="B8:B10"/>
    <mergeCell ref="C8:C10"/>
    <mergeCell ref="H13:Q13"/>
    <mergeCell ref="B13:B14"/>
    <mergeCell ref="E13:F13"/>
    <mergeCell ref="A3:A4"/>
    <mergeCell ref="B3:B4"/>
    <mergeCell ref="C3:C4"/>
    <mergeCell ref="K19:Q19"/>
    <mergeCell ref="K20:Q24"/>
    <mergeCell ref="A23:A26"/>
    <mergeCell ref="A19:I20"/>
    <mergeCell ref="E3:Q3"/>
    <mergeCell ref="D3:D4"/>
    <mergeCell ref="A8:A10"/>
    <mergeCell ref="C13:C14"/>
    <mergeCell ref="K51:L51"/>
    <mergeCell ref="D13:D14"/>
    <mergeCell ref="A5:A7"/>
    <mergeCell ref="B5:B7"/>
    <mergeCell ref="C5:C7"/>
    <mergeCell ref="B16:B17"/>
    <mergeCell ref="A13:A14"/>
    <mergeCell ref="D30:H32"/>
    <mergeCell ref="G34:H35"/>
    <mergeCell ref="A27:L27"/>
    <mergeCell ref="Q33:Q34"/>
    <mergeCell ref="E51:F51"/>
    <mergeCell ref="H14:Q17"/>
    <mergeCell ref="I45:Q46"/>
    <mergeCell ref="A45:H45"/>
    <mergeCell ref="A15:A17"/>
    <mergeCell ref="C15:C17"/>
    <mergeCell ref="E21:I21"/>
    <mergeCell ref="I29:J29"/>
    <mergeCell ref="K29:L29"/>
    <mergeCell ref="I30:J32"/>
    <mergeCell ref="K30:L32"/>
    <mergeCell ref="I34:J35"/>
    <mergeCell ref="D42:F42"/>
    <mergeCell ref="D41:F41"/>
    <mergeCell ref="D40:F40"/>
    <mergeCell ref="D39:F39"/>
    <mergeCell ref="A21:A22"/>
    <mergeCell ref="A50:D51"/>
    <mergeCell ref="E50:F50"/>
    <mergeCell ref="Q31:Q32"/>
    <mergeCell ref="K25:Q25"/>
    <mergeCell ref="B25:B26"/>
    <mergeCell ref="C24:C26"/>
    <mergeCell ref="K34:L35"/>
    <mergeCell ref="Q28:Q29"/>
    <mergeCell ref="N28:P29"/>
    <mergeCell ref="N31:P32"/>
    <mergeCell ref="N33:P34"/>
    <mergeCell ref="G38:H38"/>
    <mergeCell ref="I38:I43"/>
    <mergeCell ref="A37:H37"/>
    <mergeCell ref="K37:P37"/>
    <mergeCell ref="K38:L40"/>
  </mergeCells>
  <phoneticPr fontId="24" type="noConversion"/>
  <printOptions horizontalCentered="1"/>
  <pageMargins left="0" right="0" top="0" bottom="0" header="0" footer="0"/>
  <pageSetup paperSize="9" scale="39" orientation="landscape" r:id="rId1"/>
  <headerFooter scaleWithDoc="0">
    <oddFooter>&amp;R&amp;"Arial Cyr,полужирный"&amp;8стр. &amp;P из &amp;N &amp;"Arial Cyr,обычный"&amp;A</oddFooter>
  </headerFooter>
  <drawing r:id="rId2"/>
  <legacyDrawing r:id="rId3"/>
  <oleObjects>
    <mc:AlternateContent xmlns:mc="http://schemas.openxmlformats.org/markup-compatibility/2006">
      <mc:Choice Requires="x14">
        <oleObject progId="CorelDRAW.Graphic.13" shapeId="148481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1" r:id="rId4"/>
      </mc:Fallback>
    </mc:AlternateContent>
    <mc:AlternateContent xmlns:mc="http://schemas.openxmlformats.org/markup-compatibility/2006">
      <mc:Choice Requires="x14">
        <oleObject progId="CorelDRAW.Graphic.13" shapeId="148482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CorelDRAW.Graphic.13" shapeId="148482" r:id="rId6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X97"/>
  <sheetViews>
    <sheetView showGridLines="0" zoomScale="55" zoomScaleNormal="55" zoomScaleSheetLayoutView="70" zoomScalePageLayoutView="55" workbookViewId="0">
      <selection activeCell="Q1" sqref="Q1"/>
    </sheetView>
  </sheetViews>
  <sheetFormatPr defaultRowHeight="30"/>
  <cols>
    <col min="1" max="1" width="29.88671875" style="8" customWidth="1"/>
    <col min="2" max="2" width="26.6640625" style="8" customWidth="1"/>
    <col min="3" max="3" width="22.5546875" style="8" customWidth="1"/>
    <col min="4" max="4" width="16.6640625" style="8" customWidth="1"/>
    <col min="5" max="17" width="22.88671875" style="8" customWidth="1"/>
    <col min="18" max="18" width="22.88671875" customWidth="1"/>
    <col min="19" max="19" width="36.5546875" style="421" customWidth="1"/>
    <col min="20" max="20" width="22.88671875" style="421" hidden="1" customWidth="1"/>
    <col min="21" max="21" width="11" style="385" hidden="1" customWidth="1"/>
    <col min="22" max="25" width="10.88671875" style="136" hidden="1" customWidth="1"/>
    <col min="26" max="34" width="12.5546875" style="136" hidden="1" customWidth="1"/>
    <col min="35" max="35" width="17.44140625" style="136" customWidth="1"/>
    <col min="36" max="36" width="15.44140625" style="369" bestFit="1" customWidth="1"/>
    <col min="37" max="40" width="13.44140625" style="369" bestFit="1" customWidth="1"/>
    <col min="41" max="41" width="14.5546875" style="369" customWidth="1"/>
    <col min="42" max="42" width="14.6640625" style="369" customWidth="1"/>
    <col min="43" max="47" width="13" style="369" bestFit="1" customWidth="1"/>
    <col min="48" max="48" width="13" bestFit="1" customWidth="1"/>
    <col min="49" max="49" width="4.109375" bestFit="1" customWidth="1"/>
    <col min="50" max="50" width="13" bestFit="1" customWidth="1"/>
    <col min="51" max="51" width="17.44140625" bestFit="1" customWidth="1"/>
    <col min="52" max="52" width="4.6640625" bestFit="1" customWidth="1"/>
    <col min="53" max="54" width="14.88671875" bestFit="1" customWidth="1"/>
    <col min="55" max="55" width="4.6640625" bestFit="1" customWidth="1"/>
    <col min="56" max="59" width="14.88671875" bestFit="1" customWidth="1"/>
    <col min="60" max="60" width="17.44140625" bestFit="1" customWidth="1"/>
  </cols>
  <sheetData>
    <row r="1" spans="1:60" ht="75.75" customHeight="1">
      <c r="A1" s="123"/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Q1" s="123"/>
      <c r="R1" s="123"/>
      <c r="S1" s="738"/>
      <c r="T1" s="738"/>
      <c r="U1" s="368"/>
    </row>
    <row r="2" spans="1:60" ht="33" customHeight="1">
      <c r="C2" s="1669" t="s">
        <v>295</v>
      </c>
      <c r="D2" s="1669"/>
      <c r="E2" s="1669"/>
      <c r="F2" s="1669"/>
      <c r="G2" s="1669"/>
      <c r="H2" s="1669"/>
      <c r="I2" s="1669"/>
      <c r="J2" s="1669"/>
      <c r="K2" s="1669"/>
      <c r="L2" s="1669"/>
      <c r="M2" s="1669"/>
      <c r="N2" s="1669"/>
      <c r="R2" s="370" t="s">
        <v>151</v>
      </c>
      <c r="S2" s="510">
        <v>44228</v>
      </c>
      <c r="T2" s="634"/>
      <c r="U2" s="634"/>
    </row>
    <row r="3" spans="1:60" s="372" customFormat="1" ht="24.9" customHeight="1">
      <c r="A3" s="1719" t="s">
        <v>296</v>
      </c>
      <c r="B3" s="1718" t="s">
        <v>86</v>
      </c>
      <c r="C3" s="1718" t="s">
        <v>46</v>
      </c>
      <c r="D3" s="1718" t="s">
        <v>87</v>
      </c>
      <c r="E3" s="1722" t="s">
        <v>88</v>
      </c>
      <c r="F3" s="1723"/>
      <c r="G3" s="1723"/>
      <c r="H3" s="1723"/>
      <c r="I3" s="1723"/>
      <c r="J3" s="1723"/>
      <c r="K3" s="1723"/>
      <c r="L3" s="1723"/>
      <c r="M3" s="1723"/>
      <c r="N3" s="1723"/>
      <c r="O3" s="1723"/>
      <c r="P3" s="1723"/>
      <c r="Q3" s="1723"/>
      <c r="R3" s="1725" t="s">
        <v>526</v>
      </c>
      <c r="S3" s="1726"/>
      <c r="T3" s="607"/>
      <c r="U3" s="1491" t="s">
        <v>21</v>
      </c>
      <c r="V3" s="1491"/>
      <c r="W3" s="1491"/>
      <c r="X3" s="1491"/>
      <c r="Y3" s="1491"/>
      <c r="Z3" s="1491"/>
      <c r="AA3" s="1491"/>
      <c r="AB3" s="1491"/>
      <c r="AC3" s="1491"/>
      <c r="AD3" s="1491"/>
      <c r="AE3" s="1491"/>
      <c r="AF3" s="1491"/>
      <c r="AG3" s="1491"/>
      <c r="AH3" s="1491"/>
      <c r="AJ3" s="371"/>
      <c r="AK3" s="371"/>
      <c r="AL3" s="371"/>
      <c r="AM3" s="371"/>
      <c r="AN3" s="371"/>
      <c r="AO3" s="371"/>
      <c r="AP3" s="371"/>
      <c r="AQ3" s="371"/>
      <c r="AR3" s="371"/>
      <c r="AS3" s="371"/>
      <c r="AT3" s="371"/>
      <c r="AU3" s="371"/>
    </row>
    <row r="4" spans="1:60" s="372" customFormat="1" ht="24.9" customHeight="1">
      <c r="A4" s="1719"/>
      <c r="B4" s="1720"/>
      <c r="C4" s="1720"/>
      <c r="D4" s="1720"/>
      <c r="E4" s="1721">
        <v>3</v>
      </c>
      <c r="F4" s="1724">
        <v>3.5</v>
      </c>
      <c r="G4" s="1721">
        <v>4</v>
      </c>
      <c r="H4" s="1721">
        <v>4.5</v>
      </c>
      <c r="I4" s="1721">
        <v>5</v>
      </c>
      <c r="J4" s="1721">
        <v>5.5</v>
      </c>
      <c r="K4" s="1721">
        <v>6</v>
      </c>
      <c r="L4" s="1721">
        <v>6.5</v>
      </c>
      <c r="M4" s="1721">
        <v>7</v>
      </c>
      <c r="N4" s="1721">
        <v>7.5</v>
      </c>
      <c r="O4" s="1721">
        <v>8</v>
      </c>
      <c r="P4" s="1724">
        <v>8.5</v>
      </c>
      <c r="Q4" s="1724">
        <v>9</v>
      </c>
      <c r="R4" s="1725"/>
      <c r="S4" s="1726"/>
      <c r="T4" s="607"/>
      <c r="U4" s="240"/>
      <c r="V4" s="373"/>
      <c r="W4" s="373"/>
      <c r="X4" s="373"/>
      <c r="Y4" s="373"/>
      <c r="Z4" s="373"/>
      <c r="AA4" s="373"/>
      <c r="AB4" s="373"/>
      <c r="AC4" s="373"/>
      <c r="AD4" s="373"/>
      <c r="AE4" s="373"/>
      <c r="AF4" s="373"/>
      <c r="AG4" s="373"/>
      <c r="AH4" s="373"/>
      <c r="AJ4" s="371"/>
      <c r="AK4" s="371"/>
      <c r="AL4" s="371"/>
      <c r="AM4" s="371"/>
      <c r="AN4" s="371"/>
      <c r="AO4" s="371"/>
      <c r="AP4" s="371"/>
      <c r="AQ4" s="371"/>
      <c r="AR4" s="371"/>
      <c r="AS4" s="371"/>
      <c r="AT4" s="371"/>
      <c r="AU4" s="371"/>
    </row>
    <row r="5" spans="1:60" ht="27.75" customHeight="1">
      <c r="A5" s="1404"/>
      <c r="B5" s="1406" t="s">
        <v>516</v>
      </c>
      <c r="C5" s="1670" t="s">
        <v>297</v>
      </c>
      <c r="D5" s="726">
        <v>1.53</v>
      </c>
      <c r="E5" s="452">
        <f t="shared" ref="E5:F8" si="0">ROUND(V5*Belarus*(1-$B$68),2)</f>
        <v>43309</v>
      </c>
      <c r="F5" s="453">
        <f t="shared" si="0"/>
        <v>51481</v>
      </c>
      <c r="G5" s="424">
        <f>ROUND(X5*Belarus*(1-$B$68),0)</f>
        <v>54830</v>
      </c>
      <c r="H5" s="452">
        <f t="shared" ref="H5:Q6" si="1">ROUND(Y5*Belarus*(1-$B$68),2)</f>
        <v>58506</v>
      </c>
      <c r="I5" s="452">
        <f t="shared" si="1"/>
        <v>65044</v>
      </c>
      <c r="J5" s="452">
        <f t="shared" si="1"/>
        <v>79426</v>
      </c>
      <c r="K5" s="452">
        <f t="shared" si="1"/>
        <v>86617</v>
      </c>
      <c r="L5" s="452">
        <f t="shared" si="1"/>
        <v>93806</v>
      </c>
      <c r="M5" s="452">
        <f t="shared" si="1"/>
        <v>100834</v>
      </c>
      <c r="N5" s="452">
        <f t="shared" si="1"/>
        <v>108271</v>
      </c>
      <c r="O5" s="452">
        <f t="shared" si="1"/>
        <v>115460</v>
      </c>
      <c r="P5" s="453">
        <f t="shared" si="1"/>
        <v>122652</v>
      </c>
      <c r="Q5" s="453">
        <f t="shared" si="1"/>
        <v>130741</v>
      </c>
      <c r="R5" s="1725"/>
      <c r="S5" s="1726"/>
      <c r="T5" s="607"/>
      <c r="U5" s="374"/>
      <c r="V5" s="391">
        <v>43309</v>
      </c>
      <c r="W5" s="391">
        <v>51481</v>
      </c>
      <c r="X5" s="391">
        <v>54830</v>
      </c>
      <c r="Y5" s="391">
        <v>58506</v>
      </c>
      <c r="Z5" s="391">
        <v>65044</v>
      </c>
      <c r="AA5" s="391">
        <v>79426</v>
      </c>
      <c r="AB5" s="391">
        <v>86617</v>
      </c>
      <c r="AC5" s="391">
        <v>93806</v>
      </c>
      <c r="AD5" s="391">
        <v>100834</v>
      </c>
      <c r="AE5" s="391">
        <v>108271</v>
      </c>
      <c r="AF5" s="391">
        <v>115460</v>
      </c>
      <c r="AG5" s="391">
        <v>122652</v>
      </c>
      <c r="AH5" s="391">
        <v>130741</v>
      </c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768"/>
      <c r="AW5" s="768"/>
      <c r="AX5" s="768"/>
      <c r="AY5" s="768"/>
      <c r="AZ5" s="369"/>
      <c r="BA5" s="369"/>
      <c r="BB5" s="369"/>
      <c r="BC5" s="369"/>
      <c r="BD5" s="369"/>
      <c r="BE5" s="369"/>
      <c r="BF5" s="369"/>
      <c r="BG5" s="369"/>
      <c r="BH5" s="369"/>
    </row>
    <row r="6" spans="1:60" ht="27.75" customHeight="1">
      <c r="A6" s="1404"/>
      <c r="B6" s="1406"/>
      <c r="C6" s="1670"/>
      <c r="D6" s="205">
        <v>1.73</v>
      </c>
      <c r="E6" s="452">
        <f t="shared" si="0"/>
        <v>49847</v>
      </c>
      <c r="F6" s="453">
        <f t="shared" si="0"/>
        <v>57201</v>
      </c>
      <c r="G6" s="424">
        <f>ROUND(X6*Belarus*(1-$B$68),0)</f>
        <v>58506</v>
      </c>
      <c r="H6" s="452">
        <f t="shared" si="1"/>
        <v>66187</v>
      </c>
      <c r="I6" s="452">
        <f t="shared" si="1"/>
        <v>73706</v>
      </c>
      <c r="J6" s="452">
        <f t="shared" si="1"/>
        <v>90048</v>
      </c>
      <c r="K6" s="452">
        <f t="shared" si="1"/>
        <v>98056</v>
      </c>
      <c r="L6" s="452">
        <f t="shared" si="1"/>
        <v>106390</v>
      </c>
      <c r="M6" s="452">
        <f t="shared" si="1"/>
        <v>114481</v>
      </c>
      <c r="N6" s="452">
        <f t="shared" si="1"/>
        <v>122734</v>
      </c>
      <c r="O6" s="452">
        <f t="shared" si="1"/>
        <v>130823</v>
      </c>
      <c r="P6" s="453">
        <f t="shared" si="1"/>
        <v>138994</v>
      </c>
      <c r="Q6" s="453">
        <f t="shared" si="1"/>
        <v>147166</v>
      </c>
      <c r="R6" s="1503" t="s">
        <v>375</v>
      </c>
      <c r="S6" s="1504"/>
      <c r="T6" s="607"/>
      <c r="U6" s="374"/>
      <c r="V6" s="391">
        <v>49847</v>
      </c>
      <c r="W6" s="391">
        <v>57201</v>
      </c>
      <c r="X6" s="391">
        <v>58506</v>
      </c>
      <c r="Y6" s="391">
        <v>66187</v>
      </c>
      <c r="Z6" s="391">
        <v>73706</v>
      </c>
      <c r="AA6" s="391">
        <v>90048</v>
      </c>
      <c r="AB6" s="391">
        <v>98056</v>
      </c>
      <c r="AC6" s="391">
        <v>106390</v>
      </c>
      <c r="AD6" s="391">
        <v>114481</v>
      </c>
      <c r="AE6" s="391">
        <v>122734</v>
      </c>
      <c r="AF6" s="391">
        <v>130823</v>
      </c>
      <c r="AG6" s="391">
        <v>138994</v>
      </c>
      <c r="AH6" s="391">
        <v>147166</v>
      </c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768"/>
      <c r="AW6" s="768"/>
      <c r="AX6" s="768"/>
      <c r="AY6" s="768"/>
      <c r="AZ6" s="369"/>
      <c r="BA6" s="369"/>
      <c r="BB6" s="369"/>
      <c r="BC6" s="369"/>
      <c r="BD6" s="369"/>
      <c r="BE6" s="369"/>
      <c r="BF6" s="369"/>
      <c r="BG6" s="369"/>
      <c r="BH6" s="369"/>
    </row>
    <row r="7" spans="1:60" ht="27.75" customHeight="1">
      <c r="A7" s="1404"/>
      <c r="B7" s="1406"/>
      <c r="C7" s="1670"/>
      <c r="D7" s="205">
        <v>2.0299999999999998</v>
      </c>
      <c r="E7" s="452">
        <f t="shared" si="0"/>
        <v>55565</v>
      </c>
      <c r="F7" s="453">
        <f t="shared" si="0"/>
        <v>60061</v>
      </c>
      <c r="G7" s="424" t="str">
        <f>ROUND(X7*Belarus*(1-$B$68),0)&amp;"**"</f>
        <v>61286**</v>
      </c>
      <c r="H7" s="452">
        <f>ROUND(Y7*Belarus*(1-$B$68),2)</f>
        <v>77956</v>
      </c>
      <c r="I7" s="424" t="str">
        <f>ROUND(Z7*Belarus*(1-$B$68),0)&amp;"*"</f>
        <v>86617*</v>
      </c>
      <c r="J7" s="452">
        <f>ROUND(AA7*Belarus*(1-$B$68),2)</f>
        <v>105820</v>
      </c>
      <c r="K7" s="424" t="str">
        <f>ROUND(AB7*Belarus*(1-$B$68),0)&amp;"*"</f>
        <v>115460*</v>
      </c>
      <c r="L7" s="452">
        <f t="shared" ref="L7:Q8" si="2">ROUND(AC7*Belarus*(1-$B$68),2)</f>
        <v>125020</v>
      </c>
      <c r="M7" s="452">
        <f t="shared" si="2"/>
        <v>134664</v>
      </c>
      <c r="N7" s="452">
        <f t="shared" si="2"/>
        <v>144304</v>
      </c>
      <c r="O7" s="452">
        <f t="shared" si="2"/>
        <v>153947</v>
      </c>
      <c r="P7" s="453">
        <f t="shared" si="2"/>
        <v>163509</v>
      </c>
      <c r="Q7" s="453">
        <f t="shared" si="2"/>
        <v>173231</v>
      </c>
      <c r="R7" s="1505"/>
      <c r="S7" s="1506"/>
      <c r="T7" s="607"/>
      <c r="U7" s="374"/>
      <c r="V7" s="391">
        <v>55565</v>
      </c>
      <c r="W7" s="391">
        <v>60061</v>
      </c>
      <c r="X7" s="391">
        <v>61286</v>
      </c>
      <c r="Y7" s="391">
        <v>77956</v>
      </c>
      <c r="Z7" s="391">
        <v>86617</v>
      </c>
      <c r="AA7" s="391">
        <v>105820</v>
      </c>
      <c r="AB7" s="391">
        <v>115460</v>
      </c>
      <c r="AC7" s="391">
        <v>125020</v>
      </c>
      <c r="AD7" s="391">
        <v>134664</v>
      </c>
      <c r="AE7" s="391">
        <v>144304</v>
      </c>
      <c r="AF7" s="391">
        <v>153947</v>
      </c>
      <c r="AG7" s="391">
        <v>163509</v>
      </c>
      <c r="AH7" s="391">
        <v>173231</v>
      </c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768"/>
      <c r="AW7" s="768"/>
      <c r="AX7" s="768"/>
      <c r="AY7" s="768"/>
      <c r="AZ7" s="369"/>
      <c r="BA7" s="369"/>
      <c r="BB7" s="369"/>
      <c r="BC7" s="369"/>
      <c r="BD7" s="369"/>
      <c r="BE7" s="369"/>
      <c r="BF7" s="369"/>
      <c r="BG7" s="369"/>
      <c r="BH7" s="369"/>
    </row>
    <row r="8" spans="1:60" ht="27.75" customHeight="1">
      <c r="A8" s="1404"/>
      <c r="B8" s="1406"/>
      <c r="C8" s="1670"/>
      <c r="D8" s="205">
        <v>2.4300000000000002</v>
      </c>
      <c r="E8" s="452">
        <f t="shared" si="0"/>
        <v>67577</v>
      </c>
      <c r="F8" s="453">
        <f t="shared" si="0"/>
        <v>71910</v>
      </c>
      <c r="G8" s="424" t="str">
        <f>ROUND(X8*Belarus*(1-$B$68),0)&amp;"*"</f>
        <v>74360*</v>
      </c>
      <c r="H8" s="452">
        <f>ROUND(Y8*Belarus*(1-$B$68),2)</f>
        <v>94052</v>
      </c>
      <c r="I8" s="452">
        <f>ROUND(Z8*Belarus*(1-$B$68),2)</f>
        <v>103857</v>
      </c>
      <c r="J8" s="452">
        <f>ROUND(AA8*Belarus*(1-$B$68),2)</f>
        <v>126983</v>
      </c>
      <c r="K8" s="452">
        <f>ROUND(AB8*Belarus*(1-$B$68),2)</f>
        <v>138585</v>
      </c>
      <c r="L8" s="452">
        <f t="shared" si="2"/>
        <v>150189</v>
      </c>
      <c r="M8" s="452">
        <f t="shared" si="2"/>
        <v>161628</v>
      </c>
      <c r="N8" s="452">
        <f t="shared" si="2"/>
        <v>173068</v>
      </c>
      <c r="O8" s="452">
        <f t="shared" si="2"/>
        <v>184673</v>
      </c>
      <c r="P8" s="453">
        <f t="shared" si="2"/>
        <v>196110</v>
      </c>
      <c r="Q8" s="453">
        <f t="shared" si="2"/>
        <v>207713</v>
      </c>
      <c r="R8" s="1505"/>
      <c r="S8" s="1506"/>
      <c r="T8" s="607"/>
      <c r="U8" s="374"/>
      <c r="V8" s="391">
        <v>67577</v>
      </c>
      <c r="W8" s="391">
        <v>71910</v>
      </c>
      <c r="X8" s="391">
        <v>74360</v>
      </c>
      <c r="Y8" s="391">
        <v>94052</v>
      </c>
      <c r="Z8" s="391">
        <v>103857</v>
      </c>
      <c r="AA8" s="391">
        <v>126983</v>
      </c>
      <c r="AB8" s="391">
        <v>138585</v>
      </c>
      <c r="AC8" s="391">
        <v>150189</v>
      </c>
      <c r="AD8" s="391">
        <v>161628</v>
      </c>
      <c r="AE8" s="391">
        <v>173068</v>
      </c>
      <c r="AF8" s="391">
        <v>184673</v>
      </c>
      <c r="AG8" s="391">
        <v>196110</v>
      </c>
      <c r="AH8" s="391">
        <v>207713</v>
      </c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768"/>
      <c r="AW8" s="768"/>
      <c r="AX8" s="768"/>
      <c r="AY8" s="768"/>
      <c r="AZ8" s="369"/>
      <c r="BA8" s="369"/>
      <c r="BB8" s="369"/>
      <c r="BC8" s="369"/>
      <c r="BD8" s="369"/>
      <c r="BE8" s="369"/>
      <c r="BF8" s="369"/>
      <c r="BG8" s="369"/>
      <c r="BH8" s="369"/>
    </row>
    <row r="9" spans="1:60" ht="15" customHeight="1">
      <c r="A9" s="376"/>
      <c r="B9" s="377"/>
      <c r="C9" s="311"/>
      <c r="D9" s="377"/>
      <c r="E9" s="377"/>
      <c r="F9" s="378"/>
      <c r="G9" s="378"/>
      <c r="H9" s="378"/>
      <c r="I9" s="378"/>
      <c r="J9" s="378"/>
      <c r="K9" s="378"/>
      <c r="L9" s="426"/>
      <c r="M9" s="378"/>
      <c r="N9" s="378"/>
      <c r="O9" s="378"/>
      <c r="P9" s="378"/>
      <c r="Q9" s="378"/>
      <c r="R9" s="1505"/>
      <c r="S9" s="1506"/>
      <c r="T9" s="374"/>
      <c r="U9" s="374"/>
      <c r="AJ9" s="768"/>
    </row>
    <row r="10" spans="1:60" s="379" customFormat="1" ht="24.9" customHeight="1">
      <c r="A10" s="1672" t="s">
        <v>296</v>
      </c>
      <c r="B10" s="1401" t="s">
        <v>86</v>
      </c>
      <c r="C10" s="1401" t="s">
        <v>46</v>
      </c>
      <c r="D10" s="1401" t="s">
        <v>87</v>
      </c>
      <c r="E10" s="1386" t="s">
        <v>88</v>
      </c>
      <c r="F10" s="1387"/>
      <c r="G10" s="1387"/>
      <c r="H10" s="747"/>
      <c r="I10" s="1403" t="s">
        <v>296</v>
      </c>
      <c r="J10" s="1403"/>
      <c r="K10" s="906" t="s">
        <v>86</v>
      </c>
      <c r="L10" s="908"/>
      <c r="M10" s="1386" t="s">
        <v>568</v>
      </c>
      <c r="N10" s="1388"/>
      <c r="O10" s="725" t="s">
        <v>52</v>
      </c>
      <c r="P10" s="725" t="s">
        <v>299</v>
      </c>
      <c r="Q10" s="725" t="s">
        <v>142</v>
      </c>
      <c r="R10" s="1505"/>
      <c r="S10" s="1506"/>
      <c r="T10" s="729"/>
      <c r="U10" s="380"/>
      <c r="V10" s="381"/>
      <c r="W10" s="381"/>
      <c r="X10" s="381"/>
      <c r="Y10" s="381"/>
      <c r="Z10" s="381"/>
      <c r="AA10" s="381"/>
      <c r="AB10" s="381"/>
      <c r="AC10" s="381"/>
      <c r="AD10" s="381"/>
      <c r="AE10" s="381"/>
      <c r="AF10" s="381"/>
      <c r="AG10" s="381"/>
      <c r="AH10" s="381"/>
      <c r="AI10" s="381"/>
      <c r="AJ10" s="382"/>
      <c r="AK10" s="382"/>
      <c r="AL10" s="382"/>
      <c r="AM10" s="382"/>
      <c r="AN10" s="382"/>
      <c r="AO10" s="382"/>
      <c r="AP10" s="382"/>
      <c r="AQ10" s="382"/>
      <c r="AR10" s="382"/>
      <c r="AS10" s="382"/>
      <c r="AT10" s="382"/>
      <c r="AU10" s="382"/>
    </row>
    <row r="11" spans="1:60" s="379" customFormat="1" ht="30" customHeight="1">
      <c r="A11" s="1673"/>
      <c r="B11" s="1590"/>
      <c r="C11" s="1590"/>
      <c r="D11" s="1590"/>
      <c r="E11" s="1572">
        <v>1</v>
      </c>
      <c r="F11" s="1671"/>
      <c r="G11" s="640">
        <v>1.25</v>
      </c>
      <c r="H11" s="597"/>
      <c r="I11" s="861"/>
      <c r="J11" s="861"/>
      <c r="K11" s="1469" t="s">
        <v>502</v>
      </c>
      <c r="L11" s="1470"/>
      <c r="M11" s="1586" t="s">
        <v>301</v>
      </c>
      <c r="N11" s="1587"/>
      <c r="O11" s="1407" t="s">
        <v>414</v>
      </c>
      <c r="P11" s="388">
        <v>33</v>
      </c>
      <c r="Q11" s="748">
        <f t="shared" ref="Q11:Q18" si="3">ROUND(AA11*Belarus*(1-$D$68),2)</f>
        <v>21997</v>
      </c>
      <c r="R11" s="1505"/>
      <c r="S11" s="1506"/>
      <c r="T11" s="380"/>
      <c r="U11" s="374"/>
      <c r="V11" s="383"/>
      <c r="W11" s="384"/>
      <c r="X11" s="384"/>
      <c r="Y11" s="381"/>
      <c r="Z11" s="381"/>
      <c r="AA11" s="391">
        <v>21997</v>
      </c>
      <c r="AB11" s="381"/>
      <c r="AC11" s="381"/>
      <c r="AD11" s="381"/>
      <c r="AE11" s="381"/>
      <c r="AF11" s="381"/>
      <c r="AG11" s="381"/>
      <c r="AH11" s="768"/>
      <c r="AI11" s="381"/>
      <c r="AJ11" s="382"/>
      <c r="AK11" s="382"/>
      <c r="AL11" s="382"/>
      <c r="AM11" s="382"/>
      <c r="AN11" s="382"/>
      <c r="AO11" s="382"/>
      <c r="AP11" s="382"/>
      <c r="AQ11" s="382"/>
      <c r="AR11" s="382"/>
      <c r="AS11" s="382"/>
      <c r="AT11" s="382"/>
      <c r="AU11" s="382"/>
    </row>
    <row r="12" spans="1:60" s="379" customFormat="1" ht="30" customHeight="1">
      <c r="A12" s="1674"/>
      <c r="B12" s="1402"/>
      <c r="C12" s="1402"/>
      <c r="D12" s="1402"/>
      <c r="E12" s="641" t="s">
        <v>315</v>
      </c>
      <c r="F12" s="641" t="s">
        <v>316</v>
      </c>
      <c r="G12" s="642" t="s">
        <v>316</v>
      </c>
      <c r="H12" s="597"/>
      <c r="I12" s="861"/>
      <c r="J12" s="861"/>
      <c r="K12" s="1473"/>
      <c r="L12" s="1474"/>
      <c r="M12" s="1584" t="s">
        <v>302</v>
      </c>
      <c r="N12" s="1585"/>
      <c r="O12" s="1408"/>
      <c r="P12" s="389">
        <v>38</v>
      </c>
      <c r="Q12" s="749">
        <f t="shared" si="3"/>
        <v>24630</v>
      </c>
      <c r="R12" s="1505"/>
      <c r="S12" s="1506"/>
      <c r="T12" s="380"/>
      <c r="U12" s="374"/>
      <c r="V12" s="383"/>
      <c r="W12" s="384"/>
      <c r="X12" s="384"/>
      <c r="Y12" s="381"/>
      <c r="Z12" s="381"/>
      <c r="AA12" s="391">
        <v>24630</v>
      </c>
      <c r="AB12" s="381"/>
      <c r="AC12" s="381"/>
      <c r="AD12" s="381"/>
      <c r="AE12" s="381"/>
      <c r="AF12" s="381"/>
      <c r="AG12" s="381"/>
      <c r="AH12" s="768"/>
      <c r="AI12" s="381"/>
      <c r="AJ12" s="382"/>
      <c r="AK12" s="382"/>
      <c r="AL12" s="382"/>
      <c r="AM12" s="382"/>
      <c r="AN12" s="382"/>
      <c r="AO12" s="382"/>
      <c r="AP12" s="382"/>
      <c r="AQ12" s="382"/>
      <c r="AR12" s="382"/>
      <c r="AS12" s="382"/>
      <c r="AT12" s="382"/>
      <c r="AU12" s="382"/>
    </row>
    <row r="13" spans="1:60" s="379" customFormat="1" ht="30" customHeight="1">
      <c r="A13" s="1384"/>
      <c r="B13" s="1670" t="s">
        <v>517</v>
      </c>
      <c r="C13" s="1670" t="s">
        <v>297</v>
      </c>
      <c r="D13" s="638">
        <v>1.03</v>
      </c>
      <c r="E13" s="449">
        <f>ROUND(V13*Belarus*(1-$B$68),0)</f>
        <v>13971</v>
      </c>
      <c r="F13" s="643">
        <f>ROUND(W13*Belarus*(1-$B$68),0)</f>
        <v>15186</v>
      </c>
      <c r="G13" s="644">
        <f>ROUND(X13*Belarus*(1-$B$68),0)</f>
        <v>22788</v>
      </c>
      <c r="H13" s="597"/>
      <c r="I13" s="861"/>
      <c r="J13" s="861"/>
      <c r="K13" s="1469" t="s">
        <v>522</v>
      </c>
      <c r="L13" s="1470"/>
      <c r="M13" s="1586" t="s">
        <v>303</v>
      </c>
      <c r="N13" s="1587"/>
      <c r="O13" s="1408"/>
      <c r="P13" s="388">
        <v>38.5</v>
      </c>
      <c r="Q13" s="748">
        <f t="shared" si="3"/>
        <v>25329</v>
      </c>
      <c r="R13" s="1505"/>
      <c r="S13" s="1506"/>
      <c r="T13" s="736"/>
      <c r="U13" s="374"/>
      <c r="V13" s="391">
        <v>13971</v>
      </c>
      <c r="W13" s="391">
        <v>15186</v>
      </c>
      <c r="X13" s="391">
        <v>22788</v>
      </c>
      <c r="Z13" s="440"/>
      <c r="AA13" s="391">
        <v>25329</v>
      </c>
      <c r="AC13" s="768"/>
      <c r="AD13" s="768"/>
      <c r="AE13" s="768"/>
      <c r="AF13" s="768"/>
      <c r="AG13" s="768"/>
      <c r="AH13" s="768"/>
      <c r="AI13" s="381"/>
      <c r="AJ13" s="382"/>
      <c r="AK13" s="382"/>
      <c r="AL13" s="382"/>
      <c r="AM13" s="382"/>
      <c r="AN13" s="382"/>
      <c r="AO13" s="382"/>
      <c r="AP13" s="382"/>
      <c r="AQ13" s="382"/>
      <c r="AR13" s="382"/>
      <c r="AS13" s="382"/>
      <c r="AT13" s="382"/>
      <c r="AU13" s="382"/>
    </row>
    <row r="14" spans="1:60" s="379" customFormat="1" ht="30" customHeight="1">
      <c r="A14" s="1384"/>
      <c r="B14" s="1670"/>
      <c r="C14" s="1670"/>
      <c r="D14" s="639">
        <v>1.53</v>
      </c>
      <c r="E14" s="649">
        <f>ROUND(V14*Belarus*(1-$B$68),0)</f>
        <v>19302</v>
      </c>
      <c r="F14" s="645" t="str">
        <f>ROUND(W14*Belarus*(1-$B$68),0)&amp;"*"</f>
        <v>21211*</v>
      </c>
      <c r="G14" s="646">
        <f>ROUND(X14*Belarus*(1-$B$68),0)</f>
        <v>25484</v>
      </c>
      <c r="H14" s="597"/>
      <c r="I14" s="861"/>
      <c r="J14" s="861"/>
      <c r="K14" s="1473"/>
      <c r="L14" s="1474"/>
      <c r="M14" s="1584" t="s">
        <v>304</v>
      </c>
      <c r="N14" s="1585"/>
      <c r="O14" s="1408"/>
      <c r="P14" s="392">
        <v>66</v>
      </c>
      <c r="Q14" s="750">
        <f t="shared" si="3"/>
        <v>30857</v>
      </c>
      <c r="R14" s="1505"/>
      <c r="S14" s="1506"/>
      <c r="T14" s="736"/>
      <c r="U14" s="374"/>
      <c r="V14" s="391">
        <v>19302</v>
      </c>
      <c r="W14" s="410">
        <v>21211</v>
      </c>
      <c r="X14" s="410">
        <v>25484</v>
      </c>
      <c r="Z14" s="440"/>
      <c r="AA14" s="391">
        <v>30857</v>
      </c>
      <c r="AC14" s="768"/>
      <c r="AD14" s="768"/>
      <c r="AE14" s="768"/>
      <c r="AF14" s="768"/>
      <c r="AG14" s="768"/>
      <c r="AH14" s="768"/>
      <c r="AI14" s="445"/>
      <c r="AJ14" s="445"/>
      <c r="AK14" s="445"/>
      <c r="AL14" s="445"/>
      <c r="AM14" s="445"/>
      <c r="AN14" s="445"/>
      <c r="AO14" s="445"/>
      <c r="AP14" s="445"/>
      <c r="AQ14" s="445"/>
      <c r="AR14" s="445"/>
      <c r="AS14" s="382"/>
      <c r="AT14" s="382"/>
      <c r="AU14" s="382"/>
    </row>
    <row r="15" spans="1:60" s="379" customFormat="1" ht="30" customHeight="1">
      <c r="A15" s="1384"/>
      <c r="B15" s="1670"/>
      <c r="C15" s="1670"/>
      <c r="D15" s="636">
        <v>1.73</v>
      </c>
      <c r="E15" s="649">
        <f>ROUND(V15*Belarus*(1-$B$68),0)</f>
        <v>21856</v>
      </c>
      <c r="F15" s="645" t="str">
        <f>ROUND(W15*Belarus*(1-$B$68),2)&amp;"*"</f>
        <v>24283*</v>
      </c>
      <c r="G15" s="646">
        <f>ROUND(X15*Belarus*(1-$B$68),0)</f>
        <v>29089</v>
      </c>
      <c r="H15" s="597"/>
      <c r="I15" s="861"/>
      <c r="J15" s="861"/>
      <c r="K15" s="1469" t="s">
        <v>503</v>
      </c>
      <c r="L15" s="1470"/>
      <c r="M15" s="1586" t="s">
        <v>305</v>
      </c>
      <c r="N15" s="1587"/>
      <c r="O15" s="1580" t="s">
        <v>589</v>
      </c>
      <c r="P15" s="388">
        <v>70</v>
      </c>
      <c r="Q15" s="748">
        <f t="shared" si="3"/>
        <v>43772</v>
      </c>
      <c r="R15" s="1505"/>
      <c r="S15" s="1506"/>
      <c r="T15" s="736"/>
      <c r="U15" s="374"/>
      <c r="V15" s="391">
        <v>21856</v>
      </c>
      <c r="W15" s="391">
        <v>24283</v>
      </c>
      <c r="X15" s="391">
        <v>29089</v>
      </c>
      <c r="Z15" s="440"/>
      <c r="AA15" s="391">
        <v>43772</v>
      </c>
      <c r="AC15" s="768"/>
      <c r="AD15" s="768"/>
      <c r="AE15" s="768"/>
      <c r="AF15" s="768"/>
      <c r="AG15" s="768"/>
      <c r="AH15" s="768"/>
      <c r="AI15" s="445"/>
      <c r="AJ15" s="445"/>
      <c r="AK15" s="445"/>
      <c r="AL15" s="445"/>
      <c r="AM15" s="445"/>
      <c r="AN15" s="445"/>
      <c r="AO15" s="445"/>
      <c r="AP15" s="445"/>
      <c r="AQ15" s="382"/>
      <c r="AR15" s="382"/>
      <c r="AS15" s="382"/>
      <c r="AT15" s="382"/>
      <c r="AU15" s="382"/>
    </row>
    <row r="16" spans="1:60" s="379" customFormat="1" ht="30" customHeight="1">
      <c r="A16" s="1384"/>
      <c r="B16" s="1670"/>
      <c r="C16" s="1670"/>
      <c r="D16" s="636">
        <v>2.0299999999999998</v>
      </c>
      <c r="E16" s="649">
        <f>ROUND(V16*Belarus*(1-$B$68),0)</f>
        <v>24210</v>
      </c>
      <c r="F16" s="645" t="str">
        <f>ROUND(W16*Belarus*(1-$B$68),0)&amp;"**"</f>
        <v>28315**</v>
      </c>
      <c r="G16" s="646">
        <f>ROUND(X16*Belarus*(1-$B$68),0)</f>
        <v>33978</v>
      </c>
      <c r="H16" s="597"/>
      <c r="I16" s="861"/>
      <c r="J16" s="861"/>
      <c r="K16" s="1473"/>
      <c r="L16" s="1474"/>
      <c r="M16" s="1584" t="s">
        <v>306</v>
      </c>
      <c r="N16" s="1585"/>
      <c r="O16" s="1580"/>
      <c r="P16" s="389">
        <v>81</v>
      </c>
      <c r="Q16" s="750">
        <f t="shared" si="3"/>
        <v>51613</v>
      </c>
      <c r="R16" s="1505"/>
      <c r="S16" s="1506"/>
      <c r="T16" s="736"/>
      <c r="U16" s="374"/>
      <c r="V16" s="391">
        <v>24210</v>
      </c>
      <c r="W16" s="391">
        <v>28315</v>
      </c>
      <c r="X16" s="391">
        <v>33978</v>
      </c>
      <c r="Z16" s="440"/>
      <c r="AA16" s="391">
        <v>51613</v>
      </c>
      <c r="AC16" s="768"/>
      <c r="AD16" s="768"/>
      <c r="AE16" s="768"/>
      <c r="AF16" s="768"/>
      <c r="AG16" s="768"/>
      <c r="AH16" s="768"/>
      <c r="AI16" s="445"/>
      <c r="AJ16" s="445"/>
      <c r="AK16" s="445"/>
      <c r="AL16" s="445"/>
      <c r="AM16" s="445"/>
      <c r="AN16" s="445"/>
      <c r="AO16" s="445"/>
      <c r="AP16" s="445"/>
      <c r="AQ16" s="382"/>
      <c r="AR16" s="382"/>
      <c r="AS16" s="382"/>
      <c r="AT16" s="382"/>
      <c r="AU16" s="382"/>
    </row>
    <row r="17" spans="1:47" s="379" customFormat="1" ht="30" customHeight="1">
      <c r="A17" s="1384"/>
      <c r="B17" s="1670"/>
      <c r="C17" s="1670"/>
      <c r="D17" s="637">
        <v>2.4300000000000002</v>
      </c>
      <c r="E17" s="650">
        <f>ROUND(V17*Belarus*(1-$B$68),0)</f>
        <v>27658</v>
      </c>
      <c r="F17" s="647" t="str">
        <f>ROUND(W17*Belarus*(1-$B$68),0)&amp;"*"</f>
        <v>32348*</v>
      </c>
      <c r="G17" s="648">
        <f>ROUND(X17*Belarus*(1-$B$68),0)</f>
        <v>38783</v>
      </c>
      <c r="H17" s="597"/>
      <c r="I17" s="861"/>
      <c r="J17" s="861"/>
      <c r="K17" s="1469" t="s">
        <v>504</v>
      </c>
      <c r="L17" s="1470"/>
      <c r="M17" s="1586" t="s">
        <v>306</v>
      </c>
      <c r="N17" s="1587"/>
      <c r="O17" s="1580"/>
      <c r="P17" s="388">
        <v>85</v>
      </c>
      <c r="Q17" s="748">
        <f t="shared" si="3"/>
        <v>55215</v>
      </c>
      <c r="R17" s="1505"/>
      <c r="S17" s="1506"/>
      <c r="T17" s="736"/>
      <c r="U17" s="374"/>
      <c r="V17" s="391">
        <v>27658</v>
      </c>
      <c r="W17" s="391">
        <v>32348</v>
      </c>
      <c r="X17" s="391">
        <v>38783</v>
      </c>
      <c r="Y17" s="236"/>
      <c r="Z17" s="440"/>
      <c r="AA17" s="391">
        <v>55215</v>
      </c>
      <c r="AC17" s="768"/>
      <c r="AD17" s="768"/>
      <c r="AE17" s="768"/>
      <c r="AF17" s="768"/>
      <c r="AG17" s="768"/>
      <c r="AH17" s="768"/>
      <c r="AI17" s="445"/>
      <c r="AJ17" s="445"/>
      <c r="AK17" s="445"/>
      <c r="AL17" s="445"/>
      <c r="AM17" s="445"/>
      <c r="AN17" s="445"/>
      <c r="AO17" s="445"/>
      <c r="AP17" s="445"/>
      <c r="AQ17" s="382"/>
      <c r="AR17" s="382"/>
      <c r="AS17" s="382"/>
      <c r="AT17" s="382"/>
      <c r="AU17" s="382"/>
    </row>
    <row r="18" spans="1:47" s="379" customFormat="1" ht="30" customHeight="1">
      <c r="A18" s="242"/>
      <c r="B18" s="242"/>
      <c r="C18" s="242"/>
      <c r="D18" s="387"/>
      <c r="E18" s="387"/>
      <c r="F18" s="387"/>
      <c r="G18" s="387"/>
      <c r="H18" s="746"/>
      <c r="I18" s="861"/>
      <c r="J18" s="861"/>
      <c r="K18" s="1473"/>
      <c r="L18" s="1474"/>
      <c r="M18" s="1584" t="s">
        <v>308</v>
      </c>
      <c r="N18" s="1585"/>
      <c r="O18" s="1314"/>
      <c r="P18" s="477">
        <v>128</v>
      </c>
      <c r="Q18" s="750">
        <f t="shared" si="3"/>
        <v>68910</v>
      </c>
      <c r="R18" s="1507"/>
      <c r="S18" s="1508"/>
      <c r="T18" s="736"/>
      <c r="U18" s="374"/>
      <c r="V18" s="136"/>
      <c r="X18" s="390"/>
      <c r="Y18" s="381"/>
      <c r="Z18" s="381"/>
      <c r="AA18" s="391">
        <v>68910</v>
      </c>
      <c r="AH18" s="768"/>
      <c r="AI18" s="381"/>
      <c r="AJ18" s="382"/>
      <c r="AK18" s="382"/>
      <c r="AL18" s="382"/>
      <c r="AM18" s="382"/>
      <c r="AN18" s="382"/>
      <c r="AO18" s="382"/>
      <c r="AP18" s="382"/>
      <c r="AQ18" s="382"/>
      <c r="AR18" s="382"/>
      <c r="AS18" s="382"/>
      <c r="AT18" s="382"/>
      <c r="AU18" s="382"/>
    </row>
    <row r="19" spans="1:47" s="379" customFormat="1" ht="15" customHeight="1">
      <c r="S19" s="736"/>
      <c r="T19" s="736"/>
      <c r="U19" s="374"/>
      <c r="V19" s="136"/>
      <c r="Y19" s="381"/>
      <c r="Z19" s="381"/>
      <c r="AH19" s="768"/>
      <c r="AI19" s="381"/>
      <c r="AJ19" s="382"/>
      <c r="AK19" s="382"/>
      <c r="AL19" s="382"/>
      <c r="AM19" s="382"/>
      <c r="AN19" s="382"/>
      <c r="AO19" s="382"/>
      <c r="AP19" s="382"/>
      <c r="AQ19" s="382"/>
      <c r="AR19" s="382"/>
      <c r="AS19" s="382"/>
      <c r="AT19" s="382"/>
      <c r="AU19" s="382"/>
    </row>
    <row r="20" spans="1:47" s="379" customFormat="1" ht="24.9" customHeight="1">
      <c r="A20" s="1581" t="s">
        <v>432</v>
      </c>
      <c r="B20" s="1581"/>
      <c r="C20" s="1581"/>
      <c r="D20" s="1581"/>
      <c r="E20" s="1581"/>
      <c r="F20" s="1403" t="s">
        <v>88</v>
      </c>
      <c r="G20" s="1403"/>
      <c r="H20" s="1403"/>
      <c r="I20" s="1403"/>
      <c r="J20" s="1403"/>
      <c r="K20" s="1403"/>
      <c r="L20" s="1403"/>
      <c r="M20" s="1403"/>
      <c r="N20" s="1403"/>
      <c r="O20" s="1386"/>
      <c r="P20" s="1516" t="s">
        <v>314</v>
      </c>
      <c r="Q20" s="1517"/>
      <c r="R20" s="1515" t="s">
        <v>318</v>
      </c>
      <c r="S20" s="1515"/>
      <c r="T20" s="736"/>
      <c r="U20" s="374"/>
      <c r="W20" s="446"/>
      <c r="Y20" s="381"/>
      <c r="Z20" s="440"/>
      <c r="AI20" s="381"/>
      <c r="AJ20" s="382"/>
      <c r="AK20" s="382"/>
      <c r="AL20" s="382"/>
      <c r="AM20" s="382"/>
      <c r="AN20" s="382"/>
      <c r="AO20" s="382"/>
      <c r="AP20" s="382"/>
      <c r="AQ20" s="382"/>
      <c r="AR20" s="382"/>
      <c r="AS20" s="382"/>
      <c r="AT20" s="382"/>
      <c r="AU20" s="382"/>
    </row>
    <row r="21" spans="1:47" ht="30" customHeight="1">
      <c r="A21" s="1403" t="s">
        <v>296</v>
      </c>
      <c r="B21" s="946" t="s">
        <v>86</v>
      </c>
      <c r="C21" s="1403" t="s">
        <v>46</v>
      </c>
      <c r="D21" s="1557" t="s">
        <v>87</v>
      </c>
      <c r="E21" s="1558"/>
      <c r="F21" s="760">
        <v>3.5</v>
      </c>
      <c r="G21" s="761"/>
      <c r="H21" s="760">
        <v>4</v>
      </c>
      <c r="I21" s="761"/>
      <c r="J21" s="760">
        <v>4.5</v>
      </c>
      <c r="K21" s="761"/>
      <c r="L21" s="760">
        <v>5</v>
      </c>
      <c r="M21" s="761"/>
      <c r="N21" s="760">
        <v>6</v>
      </c>
      <c r="O21" s="767"/>
      <c r="P21" s="1518"/>
      <c r="Q21" s="1519"/>
      <c r="R21" s="1515"/>
      <c r="S21" s="1515"/>
      <c r="T21" s="736"/>
      <c r="U21" s="374"/>
      <c r="W21" s="446"/>
      <c r="Z21" s="440"/>
      <c r="AA21" s="568"/>
      <c r="AB21" s="400"/>
      <c r="AC21" s="400"/>
    </row>
    <row r="22" spans="1:47" ht="30" customHeight="1">
      <c r="A22" s="1403"/>
      <c r="B22" s="946"/>
      <c r="C22" s="1403"/>
      <c r="D22" s="1559"/>
      <c r="E22" s="1560"/>
      <c r="F22" s="563" t="s">
        <v>315</v>
      </c>
      <c r="G22" s="563" t="s">
        <v>316</v>
      </c>
      <c r="H22" s="563" t="s">
        <v>315</v>
      </c>
      <c r="I22" s="734" t="s">
        <v>316</v>
      </c>
      <c r="J22" s="563" t="s">
        <v>315</v>
      </c>
      <c r="K22" s="563" t="s">
        <v>316</v>
      </c>
      <c r="L22" s="563" t="s">
        <v>315</v>
      </c>
      <c r="M22" s="563" t="s">
        <v>316</v>
      </c>
      <c r="N22" s="563" t="s">
        <v>315</v>
      </c>
      <c r="O22" s="563" t="s">
        <v>316</v>
      </c>
      <c r="P22" s="1521" t="s">
        <v>575</v>
      </c>
      <c r="Q22" s="1510"/>
      <c r="R22" s="1509" t="s">
        <v>587</v>
      </c>
      <c r="S22" s="1510"/>
      <c r="U22" s="402"/>
      <c r="V22" s="136">
        <v>3.5</v>
      </c>
      <c r="W22" s="136">
        <v>3.5</v>
      </c>
      <c r="X22" s="136">
        <v>4</v>
      </c>
      <c r="Y22" s="136">
        <v>4</v>
      </c>
      <c r="Z22" s="136">
        <v>4.5</v>
      </c>
      <c r="AA22" s="136">
        <v>4.5</v>
      </c>
      <c r="AB22" s="136">
        <v>5</v>
      </c>
      <c r="AC22" s="136">
        <v>5</v>
      </c>
      <c r="AD22" s="136">
        <v>6</v>
      </c>
      <c r="AE22" s="136">
        <v>6</v>
      </c>
    </row>
    <row r="23" spans="1:47" ht="30" customHeight="1">
      <c r="A23" s="404"/>
      <c r="B23" s="1439" t="s">
        <v>521</v>
      </c>
      <c r="C23" s="1469" t="s">
        <v>317</v>
      </c>
      <c r="D23" s="1582">
        <v>1.03</v>
      </c>
      <c r="E23" s="1583"/>
      <c r="F23" s="449">
        <f>ROUND(V23*Belarus*(1-$B$68),0)</f>
        <v>31542</v>
      </c>
      <c r="G23" s="565">
        <f>ROUND(W23*Belarus*(1-$B$68),0)</f>
        <v>32532</v>
      </c>
      <c r="H23" s="449">
        <f>ROUND(X23*Belarus*(1-$B$68),2)</f>
        <v>35035</v>
      </c>
      <c r="I23" s="565">
        <f>ROUND(Y23*Belarus*(1-$B$68),2)</f>
        <v>35877</v>
      </c>
      <c r="J23" s="233" t="s">
        <v>40</v>
      </c>
      <c r="K23" s="233" t="s">
        <v>40</v>
      </c>
      <c r="L23" s="233" t="s">
        <v>40</v>
      </c>
      <c r="M23" s="405" t="s">
        <v>40</v>
      </c>
      <c r="N23" s="233" t="s">
        <v>40</v>
      </c>
      <c r="O23" s="405" t="s">
        <v>40</v>
      </c>
      <c r="P23" s="1522"/>
      <c r="Q23" s="1512"/>
      <c r="R23" s="1511"/>
      <c r="S23" s="1512"/>
      <c r="U23" s="544">
        <v>1.03</v>
      </c>
      <c r="V23" s="386">
        <v>31542</v>
      </c>
      <c r="W23" s="386">
        <v>32532</v>
      </c>
      <c r="X23" s="391">
        <v>35035</v>
      </c>
      <c r="Y23" s="391">
        <v>35877</v>
      </c>
      <c r="Z23" s="406" t="s">
        <v>40</v>
      </c>
      <c r="AA23" s="406" t="s">
        <v>40</v>
      </c>
      <c r="AB23" s="406" t="s">
        <v>40</v>
      </c>
      <c r="AC23" s="407" t="s">
        <v>40</v>
      </c>
      <c r="AD23" s="408" t="s">
        <v>40</v>
      </c>
      <c r="AE23" s="408" t="s">
        <v>40</v>
      </c>
      <c r="AJ23" s="136"/>
      <c r="AK23" s="136"/>
      <c r="AL23" s="136"/>
      <c r="AM23" s="136"/>
      <c r="AN23" s="136"/>
      <c r="AO23" s="136"/>
      <c r="AP23" s="136"/>
    </row>
    <row r="24" spans="1:47" ht="30" customHeight="1">
      <c r="A24" s="409"/>
      <c r="B24" s="1440"/>
      <c r="C24" s="1471"/>
      <c r="D24" s="1564">
        <v>1.53</v>
      </c>
      <c r="E24" s="1565"/>
      <c r="F24" s="450">
        <f>ROUND(V24*Belarus*(1-$B$68),0)</f>
        <v>33420</v>
      </c>
      <c r="G24" s="566" t="str">
        <f>ROUND(W24*Belarus*(1-$B$68),0)&amp;"*"</f>
        <v>34794*</v>
      </c>
      <c r="H24" s="450">
        <f>ROUND(X24*Belarus*(1-$B$68),2)</f>
        <v>37548</v>
      </c>
      <c r="I24" s="566" t="str">
        <f>ROUND(Y24*Belarus*(1-$B$68),0)&amp;"*"</f>
        <v>38580*</v>
      </c>
      <c r="J24" s="450">
        <f t="shared" ref="J24:O25" si="4">ROUND(Z24*Belarus*(1-$B$68),2)</f>
        <v>41187</v>
      </c>
      <c r="K24" s="450">
        <f t="shared" si="4"/>
        <v>42036</v>
      </c>
      <c r="L24" s="450">
        <f t="shared" si="4"/>
        <v>44936</v>
      </c>
      <c r="M24" s="451">
        <f t="shared" si="4"/>
        <v>45824</v>
      </c>
      <c r="N24" s="450">
        <f t="shared" si="4"/>
        <v>52564</v>
      </c>
      <c r="O24" s="451">
        <f t="shared" si="4"/>
        <v>53372</v>
      </c>
      <c r="P24" s="1522"/>
      <c r="Q24" s="1512"/>
      <c r="R24" s="1511"/>
      <c r="S24" s="1512"/>
      <c r="U24" s="545">
        <v>1.53</v>
      </c>
      <c r="V24" s="386">
        <v>33420</v>
      </c>
      <c r="W24" s="386">
        <v>34794</v>
      </c>
      <c r="X24" s="391">
        <v>37548</v>
      </c>
      <c r="Y24" s="391">
        <v>38580</v>
      </c>
      <c r="Z24" s="391">
        <v>41187</v>
      </c>
      <c r="AA24" s="391">
        <v>42036</v>
      </c>
      <c r="AB24" s="391">
        <v>44936</v>
      </c>
      <c r="AC24" s="410">
        <v>45824</v>
      </c>
      <c r="AD24" s="411">
        <v>52564</v>
      </c>
      <c r="AE24" s="411">
        <v>53372</v>
      </c>
      <c r="AJ24" s="136"/>
      <c r="AK24" s="136"/>
      <c r="AL24" s="136"/>
      <c r="AM24" s="136"/>
      <c r="AN24" s="136"/>
      <c r="AO24" s="136"/>
      <c r="AP24" s="136"/>
    </row>
    <row r="25" spans="1:47" ht="30" customHeight="1">
      <c r="A25" s="409"/>
      <c r="B25" s="1440"/>
      <c r="C25" s="1471"/>
      <c r="D25" s="1566">
        <v>1.73</v>
      </c>
      <c r="E25" s="1567"/>
      <c r="F25" s="450">
        <f>ROUND(V25*Belarus*(1-$B$68),0)</f>
        <v>38074</v>
      </c>
      <c r="G25" s="566" t="str">
        <f>ROUND(W25*Belarus*(1-$B$68),0)&amp;"*"</f>
        <v>40434*</v>
      </c>
      <c r="H25" s="450">
        <f>ROUND(X25*Belarus*(1-$B$68),2)</f>
        <v>43434</v>
      </c>
      <c r="I25" s="566" t="str">
        <f>ROUND(Y25*Belarus*(1-$B$68),0)&amp;"*"</f>
        <v>44761*</v>
      </c>
      <c r="J25" s="450">
        <f t="shared" si="4"/>
        <v>47696</v>
      </c>
      <c r="K25" s="450">
        <f t="shared" si="4"/>
        <v>48924</v>
      </c>
      <c r="L25" s="450">
        <f t="shared" si="4"/>
        <v>51640</v>
      </c>
      <c r="M25" s="451">
        <f t="shared" si="4"/>
        <v>52655</v>
      </c>
      <c r="N25" s="450">
        <f t="shared" si="4"/>
        <v>60790</v>
      </c>
      <c r="O25" s="451">
        <f t="shared" si="4"/>
        <v>61959</v>
      </c>
      <c r="P25" s="1522"/>
      <c r="Q25" s="1512"/>
      <c r="R25" s="1511"/>
      <c r="S25" s="1512"/>
      <c r="U25" s="546">
        <v>1.73</v>
      </c>
      <c r="V25" s="386">
        <v>38074</v>
      </c>
      <c r="W25" s="386">
        <v>40434</v>
      </c>
      <c r="X25" s="391">
        <v>43434</v>
      </c>
      <c r="Y25" s="391">
        <v>44761</v>
      </c>
      <c r="Z25" s="391">
        <v>47696</v>
      </c>
      <c r="AA25" s="391">
        <v>48924</v>
      </c>
      <c r="AB25" s="391">
        <v>51640</v>
      </c>
      <c r="AC25" s="410">
        <v>52655</v>
      </c>
      <c r="AD25" s="410">
        <v>60790</v>
      </c>
      <c r="AE25" s="411">
        <v>61959</v>
      </c>
      <c r="AJ25" s="136"/>
      <c r="AK25" s="136"/>
      <c r="AL25" s="136"/>
      <c r="AM25" s="136"/>
      <c r="AN25" s="136"/>
      <c r="AO25" s="136"/>
      <c r="AP25" s="136"/>
    </row>
    <row r="26" spans="1:47" ht="30" customHeight="1">
      <c r="A26" s="409"/>
      <c r="B26" s="1440"/>
      <c r="C26" s="1471"/>
      <c r="D26" s="1566">
        <v>2.0299999999999998</v>
      </c>
      <c r="E26" s="1567"/>
      <c r="F26" s="450">
        <f>ROUND(V26*Belarus*(1-$B$68),0)</f>
        <v>39885</v>
      </c>
      <c r="G26" s="566" t="str">
        <f>ROUND(W26*Belarus*(1-$B$68),0)&amp;"*"</f>
        <v>41604*</v>
      </c>
      <c r="H26" s="450">
        <f>ROUND(X26*Belarus*(1-$B$68),2)</f>
        <v>45302</v>
      </c>
      <c r="I26" s="566" t="str">
        <f>ROUND(Y26*Belarus*(1-$B$68),0)&amp;"*"</f>
        <v>46607*</v>
      </c>
      <c r="J26" s="450">
        <f t="shared" ref="J26:L27" si="5">ROUND(Z26*Belarus*(1-$B$68),2)</f>
        <v>49373</v>
      </c>
      <c r="K26" s="450">
        <f t="shared" si="5"/>
        <v>50728</v>
      </c>
      <c r="L26" s="450">
        <f t="shared" si="5"/>
        <v>53407</v>
      </c>
      <c r="M26" s="451" t="str">
        <f>ROUND(AC26*Belarus*(1-$B$68),0)&amp;"*"</f>
        <v>54668*</v>
      </c>
      <c r="N26" s="450">
        <f>ROUND(AD26*Belarus*(1-$B$68),2)</f>
        <v>62877</v>
      </c>
      <c r="O26" s="451" t="str">
        <f>ROUND(AE26*Belarus*(1-$B$68),0)&amp;"*"</f>
        <v>64254*</v>
      </c>
      <c r="P26" s="1522"/>
      <c r="Q26" s="1512"/>
      <c r="R26" s="1511"/>
      <c r="S26" s="1512"/>
      <c r="U26" s="546">
        <v>2.0299999999999998</v>
      </c>
      <c r="V26" s="386">
        <v>39885</v>
      </c>
      <c r="W26" s="386">
        <v>41604</v>
      </c>
      <c r="X26" s="391">
        <v>45302</v>
      </c>
      <c r="Y26" s="391">
        <v>46607</v>
      </c>
      <c r="Z26" s="391">
        <v>49373</v>
      </c>
      <c r="AA26" s="391">
        <v>50728</v>
      </c>
      <c r="AB26" s="391">
        <v>53407</v>
      </c>
      <c r="AC26" s="410">
        <v>54668</v>
      </c>
      <c r="AD26" s="411">
        <v>62877</v>
      </c>
      <c r="AE26" s="411">
        <v>64254</v>
      </c>
      <c r="AJ26" s="136"/>
      <c r="AK26" s="136"/>
      <c r="AL26" s="136"/>
      <c r="AM26" s="136"/>
      <c r="AN26" s="136"/>
      <c r="AO26" s="136"/>
      <c r="AP26" s="136"/>
    </row>
    <row r="27" spans="1:47" ht="30" customHeight="1">
      <c r="A27" s="412"/>
      <c r="B27" s="1441"/>
      <c r="C27" s="1473"/>
      <c r="D27" s="1568">
        <v>2.4300000000000002</v>
      </c>
      <c r="E27" s="1569"/>
      <c r="F27" s="450">
        <f>ROUND(V27*Belarus*(1-$B$68),0)</f>
        <v>47536</v>
      </c>
      <c r="G27" s="566">
        <f>ROUND(W27*Belarus*(1-$B$68),0)</f>
        <v>49219</v>
      </c>
      <c r="H27" s="450">
        <f>ROUND(X27*Belarus*(1-$B$68),2)</f>
        <v>54229</v>
      </c>
      <c r="I27" s="766">
        <f>ROUND(Y27*Belarus*(1-$B$68),0)</f>
        <v>55792</v>
      </c>
      <c r="J27" s="564">
        <f t="shared" si="5"/>
        <v>59101</v>
      </c>
      <c r="K27" s="564">
        <f t="shared" si="5"/>
        <v>60722</v>
      </c>
      <c r="L27" s="564">
        <f t="shared" si="5"/>
        <v>63931</v>
      </c>
      <c r="M27" s="564">
        <f>ROUND(AC27*Belarus*(1-$B$68),2)</f>
        <v>65440</v>
      </c>
      <c r="N27" s="564">
        <f>ROUND(AD27*Belarus*(1-$B$68),2)</f>
        <v>75269</v>
      </c>
      <c r="O27" s="751">
        <f>ROUND(AE27*Belarus*(1-$B$68),2)</f>
        <v>76914</v>
      </c>
      <c r="P27" s="1523"/>
      <c r="Q27" s="1514"/>
      <c r="R27" s="1513"/>
      <c r="S27" s="1514"/>
      <c r="U27" s="546">
        <v>2.4300000000000002</v>
      </c>
      <c r="V27" s="386">
        <v>47536</v>
      </c>
      <c r="W27" s="386">
        <v>49219</v>
      </c>
      <c r="X27" s="386">
        <v>54229</v>
      </c>
      <c r="Y27" s="386">
        <v>55792</v>
      </c>
      <c r="Z27" s="386">
        <v>59101</v>
      </c>
      <c r="AA27" s="386">
        <v>60722</v>
      </c>
      <c r="AB27" s="386">
        <v>63931</v>
      </c>
      <c r="AC27" s="386">
        <v>65440</v>
      </c>
      <c r="AD27" s="386">
        <v>75269</v>
      </c>
      <c r="AE27" s="386">
        <v>76914</v>
      </c>
      <c r="AJ27" s="136"/>
      <c r="AK27" s="136"/>
      <c r="AL27" s="136"/>
      <c r="AM27" s="136"/>
      <c r="AN27" s="136"/>
      <c r="AO27" s="136"/>
      <c r="AP27" s="136"/>
    </row>
    <row r="28" spans="1:47" ht="15" customHeight="1">
      <c r="A28" s="715"/>
      <c r="B28" s="716"/>
      <c r="C28" s="716"/>
      <c r="D28" s="712"/>
      <c r="E28" s="712"/>
      <c r="F28" s="717"/>
      <c r="G28" s="717"/>
      <c r="H28" s="718"/>
      <c r="I28" s="735"/>
      <c r="P28" s="759"/>
      <c r="Q28" s="759"/>
      <c r="R28" s="759"/>
      <c r="S28" s="759"/>
      <c r="U28" s="312"/>
      <c r="V28" s="768"/>
      <c r="W28" s="446"/>
      <c r="Z28" s="440"/>
      <c r="AA28" s="440"/>
    </row>
    <row r="29" spans="1:47" ht="24.9" customHeight="1">
      <c r="A29" s="1581" t="s">
        <v>433</v>
      </c>
      <c r="B29" s="1581"/>
      <c r="C29" s="1581"/>
      <c r="D29" s="1581"/>
      <c r="E29" s="1581"/>
      <c r="F29" s="1386" t="s">
        <v>142</v>
      </c>
      <c r="G29" s="1388"/>
      <c r="H29" s="422"/>
      <c r="I29" s="1570" t="s">
        <v>296</v>
      </c>
      <c r="J29" s="1681"/>
      <c r="K29" s="1442" t="s">
        <v>86</v>
      </c>
      <c r="L29" s="1444"/>
      <c r="M29" s="1589" t="s">
        <v>567</v>
      </c>
      <c r="N29" s="1570" t="s">
        <v>142</v>
      </c>
      <c r="O29" s="1571"/>
      <c r="P29" s="1575" t="s">
        <v>577</v>
      </c>
      <c r="Q29" s="1576"/>
      <c r="R29" s="1576"/>
      <c r="S29" s="1577"/>
      <c r="U29" s="312"/>
      <c r="V29" s="385"/>
      <c r="W29" s="446"/>
      <c r="Z29" s="440"/>
      <c r="AA29" s="440"/>
    </row>
    <row r="30" spans="1:47" ht="30" customHeight="1">
      <c r="A30" s="714" t="s">
        <v>296</v>
      </c>
      <c r="B30" s="713" t="s">
        <v>86</v>
      </c>
      <c r="C30" s="753" t="s">
        <v>46</v>
      </c>
      <c r="D30" s="1559" t="s">
        <v>569</v>
      </c>
      <c r="E30" s="1560"/>
      <c r="F30" s="563" t="s">
        <v>315</v>
      </c>
      <c r="G30" s="734" t="s">
        <v>316</v>
      </c>
      <c r="H30" s="422"/>
      <c r="I30" s="1682"/>
      <c r="J30" s="1683"/>
      <c r="K30" s="1591"/>
      <c r="L30" s="1592"/>
      <c r="M30" s="1590"/>
      <c r="N30" s="1588" t="s">
        <v>394</v>
      </c>
      <c r="O30" s="950"/>
      <c r="P30" s="1575"/>
      <c r="Q30" s="1576"/>
      <c r="R30" s="1576"/>
      <c r="S30" s="1577"/>
      <c r="U30" s="312"/>
      <c r="W30" s="390"/>
      <c r="AA30" s="440"/>
    </row>
    <row r="31" spans="1:47" ht="27.75" customHeight="1">
      <c r="A31" s="1666"/>
      <c r="B31" s="1439" t="s">
        <v>520</v>
      </c>
      <c r="C31" s="1467" t="s">
        <v>312</v>
      </c>
      <c r="D31" s="1660" t="s">
        <v>570</v>
      </c>
      <c r="E31" s="1661"/>
      <c r="F31" s="721">
        <f>ROUND(V31*Belarus*(1-$B$68),2)</f>
        <v>13408</v>
      </c>
      <c r="G31" s="233" t="str">
        <f>ROUND(W31*Belarus*(1-$B$68),0)&amp;"*"</f>
        <v>14611*</v>
      </c>
      <c r="H31" s="422"/>
      <c r="I31" s="1384"/>
      <c r="J31" s="1384"/>
      <c r="K31" s="1520" t="s">
        <v>518</v>
      </c>
      <c r="L31" s="1520"/>
      <c r="M31" s="1679" t="s">
        <v>564</v>
      </c>
      <c r="N31" s="1578" t="str">
        <f>ROUND(Y31*Belarus*(1-$D$68),2)&amp;"****"</f>
        <v>13675****</v>
      </c>
      <c r="O31" s="1579"/>
      <c r="P31" s="1524" t="s">
        <v>376</v>
      </c>
      <c r="Q31" s="1525"/>
      <c r="R31" s="1525"/>
      <c r="S31" s="1526"/>
      <c r="U31" s="312"/>
      <c r="V31" s="447">
        <v>13408</v>
      </c>
      <c r="W31" s="447">
        <v>14611</v>
      </c>
      <c r="Y31" s="391">
        <v>13675</v>
      </c>
      <c r="AD31" s="440"/>
    </row>
    <row r="32" spans="1:47" ht="27.75" customHeight="1">
      <c r="A32" s="1667"/>
      <c r="B32" s="1440"/>
      <c r="C32" s="1385"/>
      <c r="D32" s="1662" t="s">
        <v>571</v>
      </c>
      <c r="E32" s="1663"/>
      <c r="F32" s="722">
        <f>ROUND(V32*Belarus*(1-$B$68),2)</f>
        <v>15229</v>
      </c>
      <c r="G32" s="732" t="str">
        <f>ROUND(W32*Belarus*(1-$B$68),0)&amp;"***"</f>
        <v>16777***</v>
      </c>
      <c r="H32" s="730"/>
      <c r="I32" s="1384"/>
      <c r="J32" s="1384"/>
      <c r="K32" s="1520"/>
      <c r="L32" s="1520"/>
      <c r="M32" s="1680"/>
      <c r="N32" s="1578"/>
      <c r="O32" s="1579"/>
      <c r="P32" s="1524"/>
      <c r="Q32" s="1525"/>
      <c r="R32" s="1525"/>
      <c r="S32" s="1526"/>
      <c r="U32" s="395"/>
      <c r="V32" s="447">
        <v>15229</v>
      </c>
      <c r="W32" s="447">
        <v>16777</v>
      </c>
      <c r="Y32" s="391"/>
      <c r="AD32" s="440"/>
    </row>
    <row r="33" spans="1:47" ht="27.75" customHeight="1">
      <c r="A33" s="1667"/>
      <c r="B33" s="1440"/>
      <c r="C33" s="1385"/>
      <c r="D33" s="1664" t="s">
        <v>572</v>
      </c>
      <c r="E33" s="1665"/>
      <c r="F33" s="723">
        <f>ROUND(V33*Belarus*(1-$B$68),2)</f>
        <v>16319</v>
      </c>
      <c r="G33" s="732" t="str">
        <f>ROUND(W33*Belarus*(1-$B$68),0)&amp;"*"</f>
        <v>18393*</v>
      </c>
      <c r="H33" s="731"/>
      <c r="I33" s="1384"/>
      <c r="J33" s="1384"/>
      <c r="K33" s="1520" t="s">
        <v>519</v>
      </c>
      <c r="L33" s="1520"/>
      <c r="M33" s="1679" t="s">
        <v>563</v>
      </c>
      <c r="N33" s="1578" t="str">
        <f>ROUND(Y33*Belarus*(1-$D$68),2)&amp;"****"</f>
        <v>25531****</v>
      </c>
      <c r="O33" s="1579"/>
      <c r="P33" s="1524"/>
      <c r="Q33" s="1525"/>
      <c r="R33" s="1525"/>
      <c r="S33" s="1526"/>
      <c r="U33" s="547"/>
      <c r="V33" s="447">
        <v>16319</v>
      </c>
      <c r="W33" s="447">
        <v>18393</v>
      </c>
      <c r="Y33" s="391">
        <v>25531</v>
      </c>
      <c r="AD33" s="440"/>
    </row>
    <row r="34" spans="1:47" ht="30" customHeight="1">
      <c r="A34" s="1667"/>
      <c r="B34" s="1440"/>
      <c r="C34" s="1385"/>
      <c r="D34" s="1664" t="s">
        <v>573</v>
      </c>
      <c r="E34" s="1665"/>
      <c r="F34" s="723">
        <f>ROUND(V34*Belarus*(1-$B$68),2)</f>
        <v>16991</v>
      </c>
      <c r="G34" s="732" t="str">
        <f>ROUND(W34*Belarus*(1-$B$68),0)&amp;"***"</f>
        <v>19879***</v>
      </c>
      <c r="H34" s="731"/>
      <c r="I34" s="1384"/>
      <c r="J34" s="1384"/>
      <c r="K34" s="1520"/>
      <c r="L34" s="1520"/>
      <c r="M34" s="1680"/>
      <c r="N34" s="1578"/>
      <c r="O34" s="1579"/>
      <c r="P34" s="1524"/>
      <c r="Q34" s="1525"/>
      <c r="R34" s="1525"/>
      <c r="S34" s="1526"/>
      <c r="U34" s="547"/>
      <c r="V34" s="447">
        <v>16991</v>
      </c>
      <c r="W34" s="447">
        <v>19879</v>
      </c>
      <c r="AD34" s="440"/>
    </row>
    <row r="35" spans="1:47" s="396" customFormat="1" ht="30" customHeight="1">
      <c r="A35" s="1668"/>
      <c r="B35" s="1441"/>
      <c r="C35" s="1468"/>
      <c r="D35" s="1658" t="s">
        <v>574</v>
      </c>
      <c r="E35" s="1659"/>
      <c r="F35" s="724">
        <f>ROUND(V35*Belarus*(1-$B$68),2)</f>
        <v>20338</v>
      </c>
      <c r="G35" s="733">
        <f>ROUND(W35*Belarus*(1-$B$68),0)</f>
        <v>23798</v>
      </c>
      <c r="H35" s="731"/>
      <c r="I35" s="422"/>
      <c r="J35" s="422"/>
      <c r="K35" s="394"/>
      <c r="L35" s="394"/>
      <c r="M35" s="394"/>
      <c r="N35" s="394"/>
      <c r="O35" s="394"/>
      <c r="P35" s="762"/>
      <c r="Q35" s="607"/>
      <c r="R35" s="607"/>
      <c r="S35" s="607"/>
      <c r="U35" s="547"/>
      <c r="V35" s="386">
        <v>20338</v>
      </c>
      <c r="W35" s="386">
        <v>23798</v>
      </c>
      <c r="Y35" s="390"/>
      <c r="Z35" s="136"/>
      <c r="AA35" s="136"/>
      <c r="AB35" s="136"/>
      <c r="AC35" s="136"/>
      <c r="AD35" s="440"/>
      <c r="AJ35" s="397"/>
      <c r="AK35" s="397"/>
      <c r="AL35" s="397"/>
      <c r="AM35" s="397"/>
      <c r="AN35" s="397"/>
      <c r="AO35" s="397"/>
      <c r="AP35" s="397"/>
      <c r="AQ35" s="397"/>
      <c r="AR35" s="397"/>
      <c r="AS35" s="397"/>
      <c r="AT35" s="397"/>
      <c r="AU35" s="397"/>
    </row>
    <row r="36" spans="1:47" ht="15" customHeight="1">
      <c r="H36" s="731"/>
      <c r="I36" s="394"/>
      <c r="J36" s="394"/>
      <c r="K36" s="1497" t="s">
        <v>588</v>
      </c>
      <c r="L36" s="1498"/>
      <c r="M36" s="1498"/>
      <c r="N36" s="1498"/>
      <c r="O36" s="1498"/>
      <c r="P36" s="1498"/>
      <c r="Q36" s="1498"/>
      <c r="R36" s="1498"/>
      <c r="S36" s="1499"/>
      <c r="T36" s="739"/>
      <c r="U36" s="547"/>
      <c r="Z36" s="390"/>
      <c r="AA36" s="440"/>
    </row>
    <row r="37" spans="1:47" ht="24.9" customHeight="1">
      <c r="A37" s="1635" t="s">
        <v>296</v>
      </c>
      <c r="B37" s="1635"/>
      <c r="C37" s="1635" t="s">
        <v>86</v>
      </c>
      <c r="D37" s="1635"/>
      <c r="E37" s="1589" t="s">
        <v>567</v>
      </c>
      <c r="F37" s="1677" t="s">
        <v>142</v>
      </c>
      <c r="G37" s="1516" t="s">
        <v>576</v>
      </c>
      <c r="H37" s="1651"/>
      <c r="I37" s="1517"/>
      <c r="J37" s="394"/>
      <c r="K37" s="1500"/>
      <c r="L37" s="1501"/>
      <c r="M37" s="1501"/>
      <c r="N37" s="1501"/>
      <c r="O37" s="1501"/>
      <c r="P37" s="1501"/>
      <c r="Q37" s="1501"/>
      <c r="R37" s="1501"/>
      <c r="S37" s="1502"/>
      <c r="T37" s="739"/>
      <c r="U37" s="398"/>
      <c r="AA37" s="440"/>
    </row>
    <row r="38" spans="1:47" ht="24.9" customHeight="1">
      <c r="A38" s="1635"/>
      <c r="B38" s="1635"/>
      <c r="C38" s="1635"/>
      <c r="D38" s="1635"/>
      <c r="E38" s="1656"/>
      <c r="F38" s="1677"/>
      <c r="G38" s="1652"/>
      <c r="H38" s="1653"/>
      <c r="I38" s="1654"/>
      <c r="J38" s="394"/>
      <c r="K38" s="1492" t="s">
        <v>296</v>
      </c>
      <c r="L38" s="1493"/>
      <c r="M38" s="1494"/>
      <c r="N38" s="1495" t="s">
        <v>86</v>
      </c>
      <c r="O38" s="1496"/>
      <c r="P38" s="771" t="s">
        <v>585</v>
      </c>
      <c r="Q38" s="1495" t="s">
        <v>128</v>
      </c>
      <c r="R38" s="1496"/>
      <c r="S38" s="771" t="s">
        <v>142</v>
      </c>
      <c r="T38" s="242"/>
      <c r="U38" s="399"/>
      <c r="AK38" s="401"/>
    </row>
    <row r="39" spans="1:47" ht="30" customHeight="1">
      <c r="A39" s="1637"/>
      <c r="B39" s="1638"/>
      <c r="C39" s="1643" t="s">
        <v>319</v>
      </c>
      <c r="D39" s="1643"/>
      <c r="E39" s="1644" t="s">
        <v>565</v>
      </c>
      <c r="F39" s="1678">
        <f>ROUND(V39*Belarus*(1-$B$68),0)</f>
        <v>13900</v>
      </c>
      <c r="G39" s="1528" t="s">
        <v>392</v>
      </c>
      <c r="H39" s="1529"/>
      <c r="I39" s="1530"/>
      <c r="J39" s="394"/>
      <c r="K39" s="1676"/>
      <c r="L39" s="1676"/>
      <c r="M39" s="1676"/>
      <c r="N39" s="1520" t="s">
        <v>578</v>
      </c>
      <c r="O39" s="1520"/>
      <c r="P39" s="1467" t="s">
        <v>586</v>
      </c>
      <c r="Q39" s="1469" t="s">
        <v>579</v>
      </c>
      <c r="R39" s="1470"/>
      <c r="S39" s="1485">
        <f>ROUND(X39*Belarus*(1-$D$68),2)</f>
        <v>1345</v>
      </c>
      <c r="T39" s="740"/>
      <c r="U39" s="402"/>
      <c r="V39" s="386">
        <v>13900</v>
      </c>
      <c r="X39" s="386">
        <v>1345</v>
      </c>
      <c r="AK39" s="401"/>
    </row>
    <row r="40" spans="1:47" ht="30" customHeight="1">
      <c r="A40" s="1639"/>
      <c r="B40" s="1640"/>
      <c r="C40" s="1643"/>
      <c r="D40" s="1643"/>
      <c r="E40" s="1644"/>
      <c r="F40" s="1678"/>
      <c r="G40" s="1531"/>
      <c r="H40" s="1532"/>
      <c r="I40" s="1533"/>
      <c r="J40" s="394"/>
      <c r="K40" s="1676"/>
      <c r="L40" s="1676"/>
      <c r="M40" s="1676"/>
      <c r="N40" s="1520"/>
      <c r="O40" s="1520"/>
      <c r="P40" s="1385"/>
      <c r="Q40" s="1471"/>
      <c r="R40" s="1472"/>
      <c r="S40" s="1574"/>
      <c r="T40" s="740"/>
      <c r="U40" s="399"/>
      <c r="V40" s="1"/>
      <c r="AK40" s="401"/>
    </row>
    <row r="41" spans="1:47" ht="30" customHeight="1">
      <c r="A41" s="1639"/>
      <c r="B41" s="1640"/>
      <c r="C41" s="1636" t="s">
        <v>320</v>
      </c>
      <c r="D41" s="1636"/>
      <c r="E41" s="1644" t="s">
        <v>566</v>
      </c>
      <c r="F41" s="1678">
        <f>ROUND(V41*Belarus*(1-$B$68),0)</f>
        <v>27905</v>
      </c>
      <c r="G41" s="1531"/>
      <c r="H41" s="1532"/>
      <c r="I41" s="1533"/>
      <c r="K41" s="1676"/>
      <c r="L41" s="1676"/>
      <c r="M41" s="1676"/>
      <c r="N41" s="1520"/>
      <c r="O41" s="1520"/>
      <c r="P41" s="1385"/>
      <c r="Q41" s="1471"/>
      <c r="R41" s="1472"/>
      <c r="S41" s="1574"/>
      <c r="T41" s="737"/>
      <c r="V41" s="386">
        <v>27905</v>
      </c>
      <c r="AF41" s="403"/>
      <c r="AG41" s="403"/>
      <c r="AH41" s="403"/>
      <c r="AI41" s="403"/>
    </row>
    <row r="42" spans="1:47" ht="30" customHeight="1">
      <c r="A42" s="1641"/>
      <c r="B42" s="1642"/>
      <c r="C42" s="1636"/>
      <c r="D42" s="1636"/>
      <c r="E42" s="1644"/>
      <c r="F42" s="1678"/>
      <c r="G42" s="1534"/>
      <c r="H42" s="1535"/>
      <c r="I42" s="1536"/>
      <c r="K42" s="1676"/>
      <c r="L42" s="1676"/>
      <c r="M42" s="1676"/>
      <c r="N42" s="1520"/>
      <c r="O42" s="1520"/>
      <c r="P42" s="1468"/>
      <c r="Q42" s="1473"/>
      <c r="R42" s="1474"/>
      <c r="S42" s="1486"/>
      <c r="T42" s="737"/>
      <c r="AF42" s="543"/>
      <c r="AG42" s="440"/>
      <c r="AH42" s="440"/>
      <c r="AI42" s="440"/>
      <c r="AK42" s="440"/>
      <c r="AL42" s="440"/>
      <c r="AM42" s="440"/>
      <c r="AN42" s="440"/>
      <c r="AO42" s="440"/>
      <c r="AP42" s="440"/>
      <c r="AQ42" s="440"/>
      <c r="AR42" s="440"/>
    </row>
    <row r="43" spans="1:47" ht="15" customHeight="1">
      <c r="T43" s="737"/>
      <c r="AF43" s="543"/>
      <c r="AG43" s="440"/>
      <c r="AH43" s="440"/>
      <c r="AI43" s="440"/>
      <c r="AJ43" s="440"/>
      <c r="AK43" s="440"/>
      <c r="AL43" s="440"/>
      <c r="AM43" s="440"/>
      <c r="AN43" s="440"/>
      <c r="AO43" s="440"/>
      <c r="AP43" s="440"/>
      <c r="AQ43" s="440"/>
      <c r="AR43" s="440"/>
    </row>
    <row r="44" spans="1:47" ht="39.9" customHeight="1">
      <c r="A44" s="946" t="s">
        <v>453</v>
      </c>
      <c r="B44" s="946"/>
      <c r="C44" s="946"/>
      <c r="D44" s="946"/>
      <c r="E44" s="946"/>
      <c r="F44" s="946"/>
      <c r="H44" s="1527" t="s">
        <v>86</v>
      </c>
      <c r="I44" s="1527"/>
      <c r="J44" s="1527"/>
      <c r="K44" s="1527" t="s">
        <v>128</v>
      </c>
      <c r="L44" s="1527"/>
      <c r="M44" s="1527" t="s">
        <v>307</v>
      </c>
      <c r="N44" s="1527"/>
      <c r="O44" s="763" t="s">
        <v>142</v>
      </c>
      <c r="P44" s="754"/>
      <c r="Q44" s="1488" t="s">
        <v>329</v>
      </c>
      <c r="R44" s="1489"/>
      <c r="S44" s="1490"/>
      <c r="T44" s="737"/>
      <c r="AF44" s="543"/>
      <c r="AG44" s="440"/>
      <c r="AH44" s="440"/>
      <c r="AI44" s="440"/>
      <c r="AJ44" s="440"/>
      <c r="AK44" s="440"/>
      <c r="AL44" s="440"/>
      <c r="AM44" s="440"/>
      <c r="AN44" s="440"/>
      <c r="AO44" s="440"/>
      <c r="AP44" s="440"/>
      <c r="AQ44" s="440"/>
    </row>
    <row r="45" spans="1:47" ht="30" customHeight="1">
      <c r="A45" s="727" t="s">
        <v>330</v>
      </c>
      <c r="B45" s="1572" t="s">
        <v>298</v>
      </c>
      <c r="C45" s="1573"/>
      <c r="D45" s="1573"/>
      <c r="E45" s="1573"/>
      <c r="F45" s="728" t="s">
        <v>142</v>
      </c>
      <c r="G45" s="752"/>
      <c r="H45" s="1553"/>
      <c r="I45" s="1537" t="s">
        <v>309</v>
      </c>
      <c r="J45" s="1538"/>
      <c r="K45" s="1537" t="s">
        <v>310</v>
      </c>
      <c r="L45" s="1538"/>
      <c r="M45" s="1537" t="s">
        <v>311</v>
      </c>
      <c r="N45" s="1538"/>
      <c r="O45" s="1485">
        <f>ROUND(X45*Belarus*(1-$G$68),2)</f>
        <v>386</v>
      </c>
      <c r="P45" s="754"/>
      <c r="Q45" s="1561" t="s">
        <v>617</v>
      </c>
      <c r="R45" s="1562"/>
      <c r="S45" s="1563"/>
      <c r="T45" s="737"/>
      <c r="X45" s="393">
        <v>386</v>
      </c>
      <c r="AF45" s="543"/>
      <c r="AG45" s="440"/>
      <c r="AH45" s="440"/>
      <c r="AI45" s="440"/>
      <c r="AJ45" s="440"/>
      <c r="AK45" s="440"/>
      <c r="AL45" s="440"/>
      <c r="AM45" s="440"/>
      <c r="AN45" s="440"/>
      <c r="AO45" s="440"/>
      <c r="AP45" s="440"/>
      <c r="AQ45" s="440"/>
    </row>
    <row r="46" spans="1:47" ht="30" customHeight="1">
      <c r="A46" s="1657" t="s">
        <v>406</v>
      </c>
      <c r="B46" s="1362" t="s">
        <v>508</v>
      </c>
      <c r="C46" s="1363"/>
      <c r="D46" s="1363"/>
      <c r="E46" s="1379"/>
      <c r="F46" s="1675">
        <f>ROUND(V46*Belarus*(1-$G$68),2)</f>
        <v>42100</v>
      </c>
      <c r="H46" s="1655"/>
      <c r="I46" s="1539"/>
      <c r="J46" s="1540"/>
      <c r="K46" s="1539"/>
      <c r="L46" s="1540"/>
      <c r="M46" s="1539"/>
      <c r="N46" s="1540"/>
      <c r="O46" s="1486"/>
      <c r="P46" s="754"/>
      <c r="Q46" s="1561" t="s">
        <v>618</v>
      </c>
      <c r="R46" s="1562"/>
      <c r="S46" s="1563"/>
      <c r="T46" s="737"/>
      <c r="V46" s="386">
        <v>42100</v>
      </c>
      <c r="AF46" s="403"/>
      <c r="AG46" s="440"/>
      <c r="AH46" s="440"/>
      <c r="AI46" s="440"/>
      <c r="AJ46" s="440"/>
      <c r="AK46" s="440"/>
      <c r="AL46" s="440"/>
      <c r="AM46" s="440"/>
      <c r="AN46" s="440"/>
      <c r="AO46" s="440"/>
      <c r="AP46" s="440"/>
      <c r="AQ46" s="440"/>
    </row>
    <row r="47" spans="1:47" s="372" customFormat="1" ht="30" customHeight="1">
      <c r="A47" s="1657"/>
      <c r="B47" s="1380"/>
      <c r="C47" s="1381"/>
      <c r="D47" s="1381"/>
      <c r="E47" s="1297"/>
      <c r="F47" s="1675"/>
      <c r="H47" s="1553"/>
      <c r="I47" s="1537" t="s">
        <v>54</v>
      </c>
      <c r="J47" s="1538"/>
      <c r="K47" s="1537" t="s">
        <v>555</v>
      </c>
      <c r="L47" s="1538"/>
      <c r="M47" s="1537" t="s">
        <v>554</v>
      </c>
      <c r="N47" s="1538"/>
      <c r="O47" s="1485">
        <f>ROUND(X47*Belarus*(1-$G$68),2)</f>
        <v>536</v>
      </c>
      <c r="P47" s="755"/>
      <c r="Q47" s="1561" t="s">
        <v>619</v>
      </c>
      <c r="R47" s="1562"/>
      <c r="S47" s="1563"/>
      <c r="V47" s="136"/>
      <c r="X47" s="393">
        <v>536</v>
      </c>
      <c r="Y47" s="136"/>
      <c r="Z47" s="413"/>
      <c r="AA47" s="413"/>
      <c r="AC47" s="414"/>
      <c r="AD47" s="403"/>
      <c r="AE47" s="403"/>
      <c r="AF47" s="403"/>
      <c r="AG47" s="548"/>
      <c r="AH47" s="403"/>
      <c r="AI47" s="403"/>
      <c r="AJ47" s="415"/>
      <c r="AK47" s="415"/>
      <c r="AL47" s="371"/>
      <c r="AM47" s="371"/>
      <c r="AN47" s="371"/>
      <c r="AO47" s="371"/>
      <c r="AP47" s="371"/>
      <c r="AQ47" s="371"/>
      <c r="AR47" s="371"/>
      <c r="AS47" s="371"/>
      <c r="AT47" s="371"/>
      <c r="AU47" s="371"/>
    </row>
    <row r="48" spans="1:47" s="372" customFormat="1" ht="30" customHeight="1">
      <c r="A48" s="1657"/>
      <c r="B48" s="1364"/>
      <c r="C48" s="1365"/>
      <c r="D48" s="1365"/>
      <c r="E48" s="1382"/>
      <c r="F48" s="1675"/>
      <c r="H48" s="1655"/>
      <c r="I48" s="1539"/>
      <c r="J48" s="1540"/>
      <c r="K48" s="1539"/>
      <c r="L48" s="1540"/>
      <c r="M48" s="1539"/>
      <c r="N48" s="1540"/>
      <c r="O48" s="1486"/>
      <c r="P48" s="755"/>
      <c r="Q48" s="1597" t="s">
        <v>620</v>
      </c>
      <c r="R48" s="1598"/>
      <c r="S48" s="1599"/>
      <c r="T48" s="737"/>
      <c r="V48" s="136"/>
      <c r="W48" s="448"/>
      <c r="X48" s="136"/>
      <c r="Y48" s="448"/>
      <c r="Z48" s="448"/>
      <c r="AA48" s="448"/>
      <c r="AB48" s="448"/>
      <c r="AC48" s="448"/>
      <c r="AD48" s="448"/>
      <c r="AE48" s="448"/>
      <c r="AF48" s="448"/>
      <c r="AG48" s="448"/>
      <c r="AH48" s="448"/>
      <c r="AI48" s="448"/>
      <c r="AJ48" s="415"/>
      <c r="AK48" s="415"/>
      <c r="AL48" s="371"/>
      <c r="AM48" s="371"/>
      <c r="AR48" s="371"/>
      <c r="AS48" s="371"/>
      <c r="AT48" s="371"/>
      <c r="AU48" s="371"/>
    </row>
    <row r="49" spans="1:47" s="372" customFormat="1" ht="39.9" customHeight="1">
      <c r="A49" s="1619" t="s">
        <v>331</v>
      </c>
      <c r="B49" s="1362" t="s">
        <v>300</v>
      </c>
      <c r="C49" s="1363"/>
      <c r="D49" s="1363"/>
      <c r="E49" s="1379"/>
      <c r="F49" s="1621">
        <f>ROUND(V49*Belarus*(1-$G$68),2)</f>
        <v>55828</v>
      </c>
      <c r="H49" s="1553"/>
      <c r="I49" s="1549" t="s">
        <v>408</v>
      </c>
      <c r="J49" s="1550"/>
      <c r="K49" s="1469" t="s">
        <v>407</v>
      </c>
      <c r="L49" s="1470"/>
      <c r="M49" s="1537" t="s">
        <v>311</v>
      </c>
      <c r="N49" s="1538"/>
      <c r="O49" s="1342">
        <f>ROUND(X49*Belarus*(1-$G$68),2)</f>
        <v>1225</v>
      </c>
      <c r="P49" s="755"/>
      <c r="Q49" s="1600" t="s">
        <v>321</v>
      </c>
      <c r="R49" s="1600"/>
      <c r="S49" s="1600"/>
      <c r="T49" s="737"/>
      <c r="V49" s="386">
        <v>55828</v>
      </c>
      <c r="W49" s="448"/>
      <c r="X49" s="375">
        <v>1225</v>
      </c>
      <c r="Y49" s="136"/>
      <c r="Z49" s="448"/>
      <c r="AA49" s="448"/>
      <c r="AJ49" s="448"/>
      <c r="AK49" s="448"/>
      <c r="AL49" s="448"/>
      <c r="AM49" s="448"/>
      <c r="AR49" s="371"/>
      <c r="AS49" s="371"/>
      <c r="AT49" s="371"/>
      <c r="AU49" s="371"/>
    </row>
    <row r="50" spans="1:47" s="372" customFormat="1" ht="45" customHeight="1" thickBot="1">
      <c r="A50" s="1620"/>
      <c r="B50" s="1380"/>
      <c r="C50" s="1381"/>
      <c r="D50" s="1381"/>
      <c r="E50" s="1297"/>
      <c r="F50" s="1622"/>
      <c r="H50" s="1554"/>
      <c r="I50" s="1551"/>
      <c r="J50" s="1552"/>
      <c r="K50" s="1471"/>
      <c r="L50" s="1472"/>
      <c r="M50" s="1555"/>
      <c r="N50" s="1556"/>
      <c r="O50" s="1463"/>
      <c r="P50" s="756"/>
      <c r="Q50" s="1487" t="s">
        <v>584</v>
      </c>
      <c r="R50" s="1487"/>
      <c r="S50" s="1487"/>
      <c r="T50" s="741"/>
      <c r="W50" s="448"/>
      <c r="X50" s="136"/>
      <c r="Y50" s="448"/>
      <c r="Z50" s="448"/>
      <c r="AA50" s="448"/>
      <c r="AJ50" s="448"/>
      <c r="AK50" s="448"/>
      <c r="AL50" s="448"/>
      <c r="AM50" s="448"/>
      <c r="AR50" s="371"/>
      <c r="AS50" s="371"/>
      <c r="AT50" s="371"/>
      <c r="AU50" s="371"/>
    </row>
    <row r="51" spans="1:47" s="372" customFormat="1" ht="39.9" customHeight="1" thickTop="1" thickBot="1">
      <c r="A51" s="1546" t="s">
        <v>332</v>
      </c>
      <c r="B51" s="1547"/>
      <c r="C51" s="1547"/>
      <c r="D51" s="1547"/>
      <c r="E51" s="1547"/>
      <c r="F51" s="1548"/>
      <c r="H51" s="772"/>
      <c r="I51" s="1549" t="s">
        <v>333</v>
      </c>
      <c r="J51" s="1550"/>
      <c r="K51" s="844" t="s">
        <v>313</v>
      </c>
      <c r="L51" s="846"/>
      <c r="M51" s="1627" t="s">
        <v>148</v>
      </c>
      <c r="N51" s="1628"/>
      <c r="O51" s="1541">
        <f>ROUND(X52*Belarus*(1-$G$68),2)</f>
        <v>1256</v>
      </c>
      <c r="P51" s="745"/>
      <c r="Q51" s="1602" t="s">
        <v>583</v>
      </c>
      <c r="R51" s="1603"/>
      <c r="S51" s="1604"/>
      <c r="T51" s="742"/>
      <c r="X51" s="136"/>
      <c r="AJ51" s="371"/>
      <c r="AK51" s="371"/>
      <c r="AL51" s="371"/>
      <c r="AM51" s="371"/>
      <c r="AR51" s="371"/>
      <c r="AS51" s="371"/>
      <c r="AT51" s="371"/>
      <c r="AU51" s="371"/>
    </row>
    <row r="52" spans="1:47" ht="30" customHeight="1" thickTop="1">
      <c r="A52" s="1543" t="s">
        <v>486</v>
      </c>
      <c r="B52" s="1544"/>
      <c r="C52" s="1544"/>
      <c r="D52" s="1544"/>
      <c r="E52" s="1545"/>
      <c r="F52" s="764">
        <f>ROUND(V53*Belarus*(1-$G$68),2)</f>
        <v>3308</v>
      </c>
      <c r="H52" s="773"/>
      <c r="I52" s="1551"/>
      <c r="J52" s="1552"/>
      <c r="K52" s="1623"/>
      <c r="L52" s="1624"/>
      <c r="M52" s="1629"/>
      <c r="N52" s="1630"/>
      <c r="O52" s="1542"/>
      <c r="P52" s="754"/>
      <c r="Q52" s="1605" t="s">
        <v>581</v>
      </c>
      <c r="R52" s="1606"/>
      <c r="S52" s="1607"/>
      <c r="T52" s="742"/>
      <c r="V52" s="385"/>
      <c r="X52" s="386">
        <v>1256</v>
      </c>
    </row>
    <row r="53" spans="1:47" ht="35.1" customHeight="1">
      <c r="A53" s="1543" t="s">
        <v>487</v>
      </c>
      <c r="B53" s="1544"/>
      <c r="C53" s="1544"/>
      <c r="D53" s="1544"/>
      <c r="E53" s="1545"/>
      <c r="F53" s="764">
        <f>ROUND(V54*Belarus*(1-$G$68),2)</f>
        <v>3308</v>
      </c>
      <c r="H53" s="774"/>
      <c r="I53" s="1633"/>
      <c r="J53" s="1634"/>
      <c r="K53" s="1625"/>
      <c r="L53" s="1626"/>
      <c r="M53" s="1631"/>
      <c r="N53" s="1632"/>
      <c r="O53" s="1411"/>
      <c r="P53" s="745"/>
      <c r="Q53" s="1614" t="s">
        <v>580</v>
      </c>
      <c r="R53" s="1608" t="s">
        <v>582</v>
      </c>
      <c r="S53" s="1609"/>
      <c r="T53" s="742"/>
      <c r="V53" s="391">
        <v>3308</v>
      </c>
    </row>
    <row r="54" spans="1:47" ht="35.1" customHeight="1">
      <c r="A54" s="1543" t="s">
        <v>485</v>
      </c>
      <c r="B54" s="1544"/>
      <c r="C54" s="1544"/>
      <c r="D54" s="1544"/>
      <c r="E54" s="1545"/>
      <c r="F54" s="764">
        <f>ROUND(V55*Belarus*(1-$G$68),2)</f>
        <v>1460</v>
      </c>
      <c r="H54" s="775"/>
      <c r="I54" s="1549" t="s">
        <v>605</v>
      </c>
      <c r="J54" s="1550"/>
      <c r="K54" s="844" t="s">
        <v>335</v>
      </c>
      <c r="L54" s="846"/>
      <c r="M54" s="844" t="s">
        <v>334</v>
      </c>
      <c r="N54" s="846"/>
      <c r="O54" s="1541">
        <f>ROUND(X55*Belarus*(1-$G$68),2)</f>
        <v>989</v>
      </c>
      <c r="P54" s="754"/>
      <c r="Q54" s="1615"/>
      <c r="R54" s="1610"/>
      <c r="S54" s="1611"/>
      <c r="T54" s="742"/>
      <c r="V54" s="391">
        <v>3308</v>
      </c>
    </row>
    <row r="55" spans="1:47" ht="39.9" customHeight="1" thickBot="1">
      <c r="A55" s="1543" t="s">
        <v>488</v>
      </c>
      <c r="B55" s="1544"/>
      <c r="C55" s="1544"/>
      <c r="D55" s="1544"/>
      <c r="E55" s="1545"/>
      <c r="F55" s="764">
        <f>ROUND(V56*Belarus*(1-$G$68),2)</f>
        <v>4725</v>
      </c>
      <c r="H55" s="776"/>
      <c r="I55" s="1551"/>
      <c r="J55" s="1552"/>
      <c r="K55" s="1623"/>
      <c r="L55" s="1624"/>
      <c r="M55" s="1623"/>
      <c r="N55" s="1624"/>
      <c r="O55" s="1542"/>
      <c r="P55" s="757"/>
      <c r="Q55" s="1616"/>
      <c r="R55" s="1612"/>
      <c r="S55" s="1613"/>
      <c r="T55" s="742"/>
      <c r="V55" s="391">
        <v>1460</v>
      </c>
      <c r="W55" s="385"/>
      <c r="X55" s="386">
        <v>989</v>
      </c>
    </row>
    <row r="56" spans="1:47" s="1" customFormat="1" ht="35.1" customHeight="1" thickTop="1" thickBot="1">
      <c r="A56" s="1617" t="s">
        <v>482</v>
      </c>
      <c r="B56" s="1618"/>
      <c r="C56" s="1618"/>
      <c r="D56" s="1618"/>
      <c r="E56" s="1618"/>
      <c r="F56" s="765">
        <f>ROUND(V57*Belarus*(1-$G$68),2)</f>
        <v>2310</v>
      </c>
      <c r="H56" s="777"/>
      <c r="I56" s="1633"/>
      <c r="J56" s="1634"/>
      <c r="K56" s="1625"/>
      <c r="L56" s="1626"/>
      <c r="M56" s="1625"/>
      <c r="N56" s="1626"/>
      <c r="O56" s="1411"/>
      <c r="P56" s="758"/>
      <c r="Q56" s="1601" t="s">
        <v>621</v>
      </c>
      <c r="R56" s="1601"/>
      <c r="S56" s="1601"/>
      <c r="T56" s="742"/>
      <c r="V56" s="391">
        <v>4725</v>
      </c>
      <c r="W56" s="417"/>
      <c r="X56" s="417"/>
      <c r="AI56" s="136"/>
      <c r="AJ56" s="369"/>
      <c r="AK56" s="369"/>
      <c r="AL56" s="369"/>
      <c r="AM56" s="369"/>
      <c r="AN56" s="369"/>
      <c r="AO56" s="369"/>
      <c r="AP56" s="369"/>
      <c r="AQ56" s="369"/>
      <c r="AR56" s="369"/>
      <c r="AS56" s="369"/>
      <c r="AT56" s="369"/>
      <c r="AU56" s="369"/>
    </row>
    <row r="57" spans="1:47" s="1" customFormat="1" ht="30" customHeight="1" thickTop="1">
      <c r="O57" s="622"/>
      <c r="P57" s="778"/>
      <c r="T57" s="743"/>
      <c r="V57" s="391">
        <v>2310</v>
      </c>
      <c r="W57" s="417"/>
      <c r="X57" s="417"/>
      <c r="AI57" s="136"/>
      <c r="AJ57" s="369"/>
      <c r="AK57" s="369"/>
      <c r="AL57" s="369"/>
      <c r="AM57" s="369"/>
      <c r="AN57" s="369"/>
      <c r="AO57" s="369"/>
      <c r="AP57" s="369"/>
      <c r="AQ57" s="369"/>
      <c r="AR57" s="369"/>
      <c r="AS57" s="369"/>
      <c r="AT57" s="369"/>
      <c r="AU57" s="369"/>
    </row>
    <row r="58" spans="1:47" s="1" customFormat="1" ht="30" customHeight="1">
      <c r="O58" s="417"/>
      <c r="P58" s="417"/>
      <c r="Q58" s="417"/>
      <c r="R58" s="417"/>
      <c r="S58" s="743"/>
      <c r="T58" s="743"/>
      <c r="W58" s="440"/>
      <c r="X58" s="440"/>
      <c r="AI58" s="136"/>
      <c r="AJ58" s="369"/>
      <c r="AK58" s="369"/>
      <c r="AL58" s="369"/>
      <c r="AM58" s="369"/>
      <c r="AN58" s="369"/>
      <c r="AO58" s="369"/>
      <c r="AP58" s="369"/>
      <c r="AQ58" s="369"/>
      <c r="AR58" s="369"/>
      <c r="AS58" s="369"/>
      <c r="AT58" s="369"/>
      <c r="AU58" s="369"/>
    </row>
    <row r="59" spans="1:47" s="1" customFormat="1" ht="39.9" customHeight="1">
      <c r="O59" s="417"/>
      <c r="P59" s="417"/>
      <c r="Q59" s="417"/>
      <c r="R59" s="417"/>
      <c r="S59" s="744"/>
      <c r="T59" s="744"/>
      <c r="W59" s="440"/>
      <c r="X59" s="440"/>
      <c r="AI59" s="136"/>
      <c r="AJ59" s="369"/>
      <c r="AK59" s="369"/>
      <c r="AL59" s="369"/>
      <c r="AM59" s="369"/>
      <c r="AN59" s="369"/>
      <c r="AO59" s="369"/>
      <c r="AP59" s="369"/>
      <c r="AQ59" s="369"/>
      <c r="AR59" s="369"/>
      <c r="AS59" s="369"/>
      <c r="AT59" s="369"/>
      <c r="AU59" s="369"/>
    </row>
    <row r="60" spans="1:47" s="1" customFormat="1" ht="35.1" customHeight="1">
      <c r="O60" s="417"/>
      <c r="P60" s="417"/>
      <c r="Q60" s="417"/>
      <c r="R60" s="417"/>
      <c r="S60" s="744"/>
      <c r="T60" s="744"/>
      <c r="U60" s="419"/>
      <c r="W60" s="440"/>
      <c r="X60" s="440"/>
      <c r="AI60" s="136"/>
      <c r="AJ60" s="369"/>
      <c r="AK60" s="369"/>
      <c r="AL60" s="369"/>
      <c r="AM60" s="369"/>
      <c r="AN60" s="369"/>
      <c r="AO60" s="369"/>
      <c r="AP60" s="369"/>
      <c r="AQ60" s="369"/>
      <c r="AR60" s="369"/>
      <c r="AS60" s="369"/>
      <c r="AT60" s="369"/>
      <c r="AU60" s="369"/>
    </row>
    <row r="61" spans="1:47" s="1" customFormat="1" ht="35.1" customHeight="1">
      <c r="O61" s="420"/>
      <c r="P61" s="417"/>
      <c r="Q61" s="417"/>
      <c r="R61" s="417"/>
      <c r="S61" s="742"/>
      <c r="T61" s="742"/>
      <c r="U61" s="419"/>
      <c r="V61" s="417"/>
      <c r="W61" s="417"/>
      <c r="AI61" s="136"/>
      <c r="AJ61" s="369"/>
      <c r="AK61" s="369"/>
      <c r="AL61" s="369"/>
      <c r="AM61" s="369"/>
      <c r="AN61" s="369"/>
      <c r="AO61" s="369"/>
      <c r="AP61" s="369"/>
      <c r="AQ61" s="369"/>
      <c r="AR61" s="369"/>
      <c r="AS61" s="369"/>
      <c r="AT61" s="369"/>
      <c r="AU61" s="369"/>
    </row>
    <row r="62" spans="1:47" ht="30" customHeight="1">
      <c r="O62" s="420"/>
      <c r="P62" s="420"/>
      <c r="Q62" s="420"/>
      <c r="R62" s="421"/>
      <c r="S62" s="701"/>
      <c r="T62" s="701"/>
      <c r="U62" s="381"/>
      <c r="V62" s="381"/>
      <c r="W62" s="381"/>
      <c r="X62" s="381"/>
      <c r="Y62" s="381"/>
      <c r="AI62" s="381"/>
      <c r="AJ62" s="382"/>
    </row>
    <row r="63" spans="1:47" ht="24.9" customHeight="1">
      <c r="C63" s="57"/>
      <c r="D63" s="57"/>
      <c r="E63" s="57"/>
      <c r="O63" s="420"/>
      <c r="P63" s="420"/>
      <c r="Q63" s="420"/>
      <c r="R63" s="421"/>
    </row>
    <row r="64" spans="1:47" ht="24.9" customHeight="1">
      <c r="C64" s="57"/>
      <c r="D64" s="57"/>
      <c r="E64" s="57"/>
      <c r="S64" s="701"/>
      <c r="T64" s="701"/>
    </row>
    <row r="65" spans="1:76" ht="24.9" customHeight="1">
      <c r="B65" s="385"/>
      <c r="C65" s="385"/>
      <c r="D65" s="385"/>
      <c r="E65" s="385"/>
      <c r="R65" s="118"/>
      <c r="S65" s="118"/>
      <c r="T65" s="118"/>
    </row>
    <row r="66" spans="1:76" ht="24.9" customHeight="1">
      <c r="A66" s="421"/>
      <c r="B66" s="420"/>
      <c r="C66" s="420"/>
      <c r="D66" s="420"/>
      <c r="E66" s="420"/>
      <c r="F66" s="420"/>
      <c r="L66" s="421"/>
      <c r="M66" s="421"/>
      <c r="N66" s="421"/>
      <c r="O66" s="421"/>
    </row>
    <row r="67" spans="1:76" s="421" customFormat="1" ht="50.1" customHeight="1">
      <c r="A67" s="1152" t="s">
        <v>51</v>
      </c>
      <c r="B67" s="1645" t="s">
        <v>451</v>
      </c>
      <c r="C67" s="1645"/>
      <c r="D67" s="1646" t="s">
        <v>507</v>
      </c>
      <c r="E67" s="1647"/>
      <c r="F67" s="1648"/>
      <c r="G67" s="1649" t="s">
        <v>423</v>
      </c>
      <c r="H67" s="1650"/>
      <c r="I67" s="420"/>
      <c r="J67" s="420"/>
      <c r="M67" s="8"/>
      <c r="N67" s="8"/>
      <c r="O67" s="8"/>
      <c r="P67" s="8"/>
      <c r="Q67" s="8"/>
      <c r="R67"/>
      <c r="U67" s="385"/>
      <c r="V67" s="385"/>
      <c r="W67" s="385"/>
      <c r="X67" s="385"/>
      <c r="Y67" s="385"/>
      <c r="Z67" s="381"/>
      <c r="AA67" s="381"/>
      <c r="AB67" s="381"/>
      <c r="AC67" s="381"/>
      <c r="AD67" s="381"/>
      <c r="AE67" s="381"/>
      <c r="AF67" s="381"/>
      <c r="AG67" s="381"/>
      <c r="AH67" s="381"/>
      <c r="AI67" s="381"/>
      <c r="AJ67" s="382"/>
      <c r="AK67" s="382"/>
      <c r="AL67" s="382"/>
      <c r="AM67" s="382"/>
      <c r="AN67" s="382"/>
      <c r="AO67" s="382"/>
      <c r="AP67" s="382"/>
      <c r="AQ67" s="382"/>
      <c r="AR67" s="382"/>
      <c r="AS67" s="382"/>
      <c r="AT67" s="382"/>
      <c r="AU67" s="382"/>
      <c r="AV67" s="379"/>
      <c r="AW67" s="379"/>
      <c r="AX67" s="379"/>
      <c r="AY67" s="379"/>
      <c r="AZ67" s="379"/>
      <c r="BA67" s="379"/>
      <c r="BB67" s="379"/>
      <c r="BC67" s="379"/>
      <c r="BD67" s="379"/>
      <c r="BE67" s="379"/>
      <c r="BF67" s="379"/>
      <c r="BG67" s="379"/>
      <c r="BH67" s="379"/>
      <c r="BI67" s="379"/>
      <c r="BJ67" s="379"/>
      <c r="BK67" s="379"/>
      <c r="BL67" s="379"/>
      <c r="BM67" s="379"/>
      <c r="BN67" s="379"/>
      <c r="BO67" s="379"/>
      <c r="BP67" s="379"/>
      <c r="BQ67" s="379"/>
      <c r="BR67" s="379"/>
      <c r="BS67" s="379"/>
      <c r="BT67" s="379"/>
      <c r="BU67" s="379"/>
      <c r="BV67" s="379"/>
      <c r="BW67" s="379"/>
      <c r="BX67" s="379"/>
    </row>
    <row r="68" spans="1:76" ht="51.75" customHeight="1">
      <c r="A68" s="1153"/>
      <c r="B68" s="1284">
        <v>0</v>
      </c>
      <c r="C68" s="1286"/>
      <c r="D68" s="1284">
        <v>0</v>
      </c>
      <c r="E68" s="1285"/>
      <c r="F68" s="1286"/>
      <c r="G68" s="1405">
        <v>0</v>
      </c>
      <c r="H68" s="1405"/>
      <c r="I68" s="118"/>
      <c r="J68" s="118"/>
      <c r="Z68" s="381"/>
      <c r="AA68" s="381"/>
      <c r="AB68" s="381"/>
      <c r="AC68" s="381"/>
      <c r="AD68" s="381"/>
      <c r="AE68" s="381"/>
      <c r="AF68" s="381"/>
      <c r="AG68" s="381"/>
      <c r="AH68" s="381"/>
      <c r="AI68" s="381"/>
      <c r="AJ68" s="382"/>
      <c r="AK68" s="382"/>
      <c r="AL68" s="382"/>
      <c r="AM68" s="382"/>
      <c r="AN68" s="382"/>
      <c r="AO68" s="382"/>
      <c r="AP68" s="382"/>
      <c r="AQ68" s="382"/>
      <c r="AR68" s="382"/>
      <c r="AS68" s="382"/>
      <c r="AT68" s="382"/>
      <c r="AU68" s="382"/>
      <c r="AV68" s="379"/>
      <c r="AW68" s="379"/>
      <c r="AX68" s="379"/>
      <c r="AY68" s="379"/>
      <c r="AZ68" s="379"/>
      <c r="BA68" s="379"/>
      <c r="BB68" s="379"/>
      <c r="BC68" s="379"/>
      <c r="BD68" s="379"/>
      <c r="BE68" s="379"/>
      <c r="BF68" s="379"/>
      <c r="BG68" s="379"/>
      <c r="BH68" s="379"/>
      <c r="BI68" s="379"/>
      <c r="BJ68" s="379"/>
      <c r="BK68" s="379"/>
      <c r="BL68" s="379"/>
      <c r="BM68" s="379"/>
      <c r="BN68" s="379"/>
      <c r="BO68" s="379"/>
      <c r="BP68" s="379"/>
      <c r="BQ68" s="379"/>
      <c r="BR68" s="379"/>
      <c r="BS68" s="379"/>
      <c r="BT68" s="379"/>
      <c r="BU68" s="379"/>
      <c r="BV68" s="379"/>
      <c r="BW68" s="379"/>
      <c r="BX68" s="379"/>
    </row>
    <row r="69" spans="1:76">
      <c r="I69" s="118"/>
      <c r="J69" s="118"/>
      <c r="K69" s="118"/>
      <c r="L69" s="118"/>
      <c r="M69" s="118"/>
      <c r="Z69" s="381"/>
      <c r="AA69" s="381"/>
      <c r="AB69" s="381"/>
      <c r="AC69" s="381"/>
      <c r="AD69" s="381"/>
      <c r="AE69" s="381"/>
      <c r="AF69" s="381"/>
      <c r="AG69" s="381"/>
      <c r="AH69" s="381"/>
      <c r="AI69" s="381"/>
      <c r="AJ69" s="382"/>
      <c r="AK69" s="382"/>
      <c r="AL69" s="382"/>
      <c r="AM69" s="382"/>
      <c r="AN69" s="382"/>
      <c r="AO69" s="382"/>
      <c r="AP69" s="382"/>
      <c r="AQ69" s="382"/>
      <c r="AR69" s="382"/>
      <c r="AS69" s="382"/>
      <c r="AT69" s="382"/>
      <c r="AU69" s="382"/>
      <c r="AV69" s="379"/>
      <c r="AW69" s="379"/>
      <c r="AX69" s="379"/>
      <c r="AY69" s="379"/>
      <c r="AZ69" s="379"/>
      <c r="BA69" s="379"/>
      <c r="BB69" s="379"/>
      <c r="BC69" s="379"/>
      <c r="BD69" s="379"/>
      <c r="BE69" s="379"/>
      <c r="BF69" s="379"/>
      <c r="BG69" s="379"/>
      <c r="BH69" s="379"/>
      <c r="BI69" s="379"/>
      <c r="BJ69" s="379"/>
      <c r="BK69" s="379"/>
      <c r="BL69" s="379"/>
      <c r="BM69" s="379"/>
      <c r="BN69" s="379"/>
      <c r="BO69" s="379"/>
      <c r="BP69" s="379"/>
      <c r="BQ69" s="379"/>
      <c r="BR69" s="379"/>
      <c r="BS69" s="379"/>
      <c r="BT69" s="379"/>
      <c r="BU69" s="379"/>
      <c r="BV69" s="379"/>
      <c r="BW69" s="379"/>
      <c r="BX69" s="379"/>
    </row>
    <row r="70" spans="1:76" ht="30" customHeight="1">
      <c r="I70" s="118"/>
      <c r="J70" s="118"/>
      <c r="K70" s="118"/>
      <c r="L70" s="118"/>
      <c r="M70" s="118"/>
      <c r="Z70" s="381"/>
      <c r="AA70" s="381"/>
      <c r="AB70" s="381"/>
      <c r="AC70" s="381"/>
      <c r="AD70" s="381"/>
      <c r="AE70" s="381"/>
      <c r="AF70" s="381"/>
      <c r="AG70" s="381"/>
      <c r="AH70" s="381"/>
      <c r="AI70" s="381"/>
      <c r="AJ70" s="382"/>
      <c r="AK70" s="382"/>
      <c r="AL70" s="382"/>
      <c r="AM70" s="382"/>
      <c r="AN70" s="382"/>
      <c r="AO70" s="382"/>
      <c r="AP70" s="382"/>
      <c r="AQ70" s="382"/>
      <c r="AR70" s="382"/>
      <c r="AS70" s="382"/>
      <c r="AT70" s="382"/>
      <c r="AU70" s="382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79"/>
      <c r="BJ70" s="379"/>
      <c r="BK70" s="379"/>
      <c r="BL70" s="379"/>
      <c r="BM70" s="379"/>
      <c r="BN70" s="379"/>
      <c r="BO70" s="379"/>
      <c r="BP70" s="379"/>
      <c r="BQ70" s="379"/>
      <c r="BR70" s="379"/>
      <c r="BS70" s="379"/>
      <c r="BT70" s="379"/>
      <c r="BU70" s="379"/>
      <c r="BV70" s="379"/>
      <c r="BW70" s="379"/>
      <c r="BX70" s="379"/>
    </row>
    <row r="71" spans="1:76">
      <c r="H71" s="118"/>
      <c r="I71" s="118"/>
      <c r="J71" s="118"/>
      <c r="K71" s="569"/>
      <c r="L71" s="385"/>
      <c r="M71" s="136"/>
      <c r="Z71" s="381"/>
      <c r="AA71" s="381"/>
      <c r="AB71" s="381"/>
      <c r="AC71" s="381"/>
      <c r="AD71" s="381"/>
      <c r="AE71" s="381"/>
      <c r="AF71" s="381"/>
      <c r="AG71" s="381"/>
      <c r="AH71" s="381"/>
      <c r="AI71" s="381"/>
      <c r="AJ71" s="382"/>
      <c r="AK71" s="382"/>
      <c r="AL71" s="382"/>
      <c r="AM71" s="382"/>
      <c r="AN71" s="382"/>
      <c r="AO71" s="382"/>
      <c r="AP71" s="382"/>
      <c r="AQ71" s="382"/>
      <c r="AR71" s="382"/>
      <c r="AS71" s="382"/>
      <c r="AT71" s="382"/>
      <c r="AU71" s="382"/>
      <c r="AV71" s="379"/>
      <c r="AW71" s="379"/>
      <c r="AX71" s="379"/>
      <c r="AY71" s="379"/>
      <c r="AZ71" s="379"/>
      <c r="BA71" s="379"/>
      <c r="BB71" s="379"/>
      <c r="BC71" s="379"/>
      <c r="BD71" s="379"/>
      <c r="BE71" s="379"/>
      <c r="BF71" s="379"/>
      <c r="BG71" s="379"/>
      <c r="BH71" s="379"/>
      <c r="BI71" s="379"/>
      <c r="BJ71" s="379"/>
      <c r="BK71" s="379"/>
      <c r="BL71" s="379"/>
      <c r="BM71" s="379"/>
      <c r="BN71" s="379"/>
      <c r="BO71" s="379"/>
      <c r="BP71" s="379"/>
      <c r="BQ71" s="379"/>
      <c r="BR71" s="379"/>
      <c r="BS71" s="379"/>
      <c r="BT71" s="379"/>
      <c r="BU71" s="379"/>
      <c r="BV71" s="379"/>
      <c r="BW71" s="379"/>
      <c r="BX71" s="379"/>
    </row>
    <row r="72" spans="1:76" ht="30" customHeight="1">
      <c r="I72" s="569"/>
      <c r="J72" s="569"/>
      <c r="K72" s="569"/>
      <c r="L72" s="385"/>
      <c r="M72" s="136"/>
      <c r="Z72" s="381"/>
      <c r="AA72" s="381"/>
      <c r="AB72" s="381"/>
      <c r="AC72" s="381"/>
      <c r="AD72" s="381"/>
      <c r="AE72" s="381"/>
      <c r="AF72" s="381"/>
      <c r="AG72" s="381"/>
      <c r="AH72" s="381"/>
      <c r="AI72" s="381"/>
      <c r="AJ72" s="382"/>
      <c r="AK72" s="382"/>
      <c r="AL72" s="382"/>
      <c r="AM72" s="382"/>
      <c r="AN72" s="382"/>
      <c r="AO72" s="382"/>
      <c r="AP72" s="382"/>
      <c r="AQ72" s="382"/>
      <c r="AR72" s="382"/>
      <c r="AS72" s="382"/>
      <c r="AT72" s="382"/>
      <c r="AU72" s="382"/>
      <c r="AV72" s="379"/>
      <c r="AW72" s="379"/>
      <c r="AX72" s="379"/>
      <c r="AY72" s="379"/>
      <c r="AZ72" s="379"/>
      <c r="BA72" s="379"/>
      <c r="BB72" s="379"/>
      <c r="BC72" s="379"/>
      <c r="BD72" s="379"/>
      <c r="BE72" s="379"/>
      <c r="BF72" s="379"/>
      <c r="BG72" s="379"/>
      <c r="BH72" s="379"/>
      <c r="BI72" s="379"/>
      <c r="BJ72" s="379"/>
      <c r="BK72" s="379"/>
      <c r="BL72" s="379"/>
      <c r="BM72" s="379"/>
      <c r="BN72" s="379"/>
      <c r="BO72" s="379"/>
      <c r="BP72" s="379"/>
      <c r="BQ72" s="379"/>
      <c r="BR72" s="379"/>
      <c r="BS72" s="379"/>
      <c r="BT72" s="379"/>
      <c r="BU72" s="379"/>
      <c r="BV72" s="379"/>
      <c r="BW72" s="379"/>
      <c r="BX72" s="379"/>
    </row>
    <row r="73" spans="1:76">
      <c r="H73" s="569"/>
      <c r="I73" s="569"/>
      <c r="J73" s="569"/>
      <c r="K73" s="570"/>
      <c r="L73" s="118"/>
      <c r="M73" s="118"/>
      <c r="Z73" s="381"/>
      <c r="AA73" s="381"/>
      <c r="AB73" s="381"/>
      <c r="AC73" s="381"/>
      <c r="AD73" s="381"/>
      <c r="AE73" s="381"/>
      <c r="AF73" s="381"/>
      <c r="AG73" s="381"/>
      <c r="AH73" s="381"/>
      <c r="AI73" s="381"/>
      <c r="AJ73" s="382"/>
      <c r="AK73" s="382"/>
      <c r="AL73" s="382"/>
      <c r="AM73" s="382"/>
      <c r="AN73" s="382"/>
      <c r="AO73" s="382"/>
      <c r="AP73" s="382"/>
      <c r="AQ73" s="382"/>
      <c r="AR73" s="382"/>
      <c r="AS73" s="382"/>
      <c r="AT73" s="382"/>
      <c r="AU73" s="382"/>
      <c r="AV73" s="379"/>
      <c r="AW73" s="379"/>
      <c r="AX73" s="379"/>
      <c r="AY73" s="379"/>
      <c r="AZ73" s="379"/>
      <c r="BA73" s="379"/>
      <c r="BB73" s="379"/>
      <c r="BC73" s="379"/>
      <c r="BD73" s="379"/>
      <c r="BE73" s="379"/>
      <c r="BF73" s="379"/>
      <c r="BG73" s="379"/>
      <c r="BH73" s="379"/>
      <c r="BI73" s="379"/>
      <c r="BJ73" s="379"/>
      <c r="BK73" s="379"/>
      <c r="BL73" s="379"/>
      <c r="BM73" s="379"/>
      <c r="BN73" s="379"/>
      <c r="BO73" s="379"/>
      <c r="BP73" s="379"/>
      <c r="BQ73" s="379"/>
      <c r="BR73" s="379"/>
      <c r="BS73" s="379"/>
      <c r="BT73" s="379"/>
      <c r="BU73" s="379"/>
      <c r="BV73" s="379"/>
      <c r="BW73" s="379"/>
      <c r="BX73" s="379"/>
    </row>
    <row r="74" spans="1:76" ht="30" customHeight="1">
      <c r="I74" s="570"/>
      <c r="J74" s="570"/>
      <c r="K74" s="570"/>
      <c r="L74" s="416"/>
      <c r="M74" s="136"/>
      <c r="Z74" s="381"/>
      <c r="AA74" s="381"/>
      <c r="AB74" s="422"/>
      <c r="AC74" s="422"/>
      <c r="AD74" s="422"/>
      <c r="AE74" s="422"/>
      <c r="AF74" s="422"/>
      <c r="AG74" s="422"/>
      <c r="AH74" s="422"/>
      <c r="AI74" s="422"/>
      <c r="AJ74" s="422"/>
      <c r="AK74" s="423"/>
      <c r="AL74" s="423"/>
      <c r="AM74" s="423"/>
      <c r="AN74" s="423"/>
      <c r="AO74" s="423"/>
      <c r="AP74" s="423"/>
      <c r="AQ74" s="423"/>
      <c r="AR74" s="423"/>
      <c r="AS74" s="423"/>
      <c r="AT74" s="423"/>
      <c r="AU74" s="423"/>
      <c r="AV74" s="379"/>
      <c r="AW74" s="379"/>
      <c r="AX74" s="379"/>
      <c r="AY74" s="1596"/>
      <c r="AZ74" s="1596"/>
      <c r="BA74" s="1596"/>
      <c r="BB74" s="1596"/>
      <c r="BC74" s="1596"/>
      <c r="BD74" s="1596"/>
      <c r="BE74" s="1596"/>
      <c r="BF74" s="1596"/>
      <c r="BG74" s="1596"/>
      <c r="BH74" s="1596"/>
      <c r="BI74" s="1596"/>
      <c r="BJ74" s="1596"/>
      <c r="BK74" s="1596"/>
      <c r="BL74" s="379"/>
      <c r="BM74" s="379"/>
      <c r="BN74" s="379"/>
      <c r="BO74" s="379"/>
      <c r="BP74" s="379"/>
      <c r="BQ74" s="379"/>
      <c r="BR74" s="379"/>
      <c r="BS74" s="379"/>
      <c r="BT74" s="379"/>
      <c r="BU74" s="379"/>
      <c r="BV74" s="379"/>
      <c r="BW74" s="379"/>
      <c r="BX74" s="379"/>
    </row>
    <row r="75" spans="1:76" ht="30" customHeight="1">
      <c r="H75" s="570"/>
      <c r="I75" s="570"/>
      <c r="J75" s="570"/>
      <c r="K75" s="571"/>
      <c r="L75" s="416"/>
      <c r="M75" s="1"/>
      <c r="Z75" s="381"/>
      <c r="AA75" s="381"/>
      <c r="AB75" s="241"/>
      <c r="AC75" s="241"/>
      <c r="AD75" s="241"/>
      <c r="AE75" s="241"/>
      <c r="AF75" s="241"/>
      <c r="AG75" s="241"/>
      <c r="AH75" s="241"/>
      <c r="AI75" s="241"/>
      <c r="AJ75" s="241"/>
      <c r="AK75" s="387"/>
      <c r="AL75" s="387"/>
      <c r="AM75" s="387"/>
      <c r="AN75" s="387"/>
      <c r="AO75" s="387"/>
      <c r="AP75" s="387"/>
      <c r="AQ75" s="387"/>
      <c r="AR75" s="387"/>
      <c r="AS75" s="387"/>
      <c r="AT75" s="387"/>
      <c r="AU75" s="387"/>
      <c r="AV75" s="379"/>
      <c r="AW75" s="379"/>
      <c r="AX75" s="379"/>
      <c r="AY75" s="1596"/>
      <c r="AZ75" s="1596"/>
      <c r="BA75" s="1596"/>
      <c r="BB75" s="1596"/>
      <c r="BC75" s="1596"/>
      <c r="BD75" s="1596"/>
      <c r="BE75" s="1596"/>
      <c r="BF75" s="1596"/>
      <c r="BG75" s="1596"/>
      <c r="BH75" s="1596"/>
      <c r="BI75" s="1596"/>
      <c r="BJ75" s="1596"/>
      <c r="BK75" s="1596"/>
      <c r="BL75" s="379"/>
      <c r="BM75" s="379"/>
      <c r="BN75" s="379"/>
      <c r="BO75" s="379"/>
      <c r="BP75" s="379"/>
      <c r="BQ75" s="379"/>
      <c r="BR75" s="379"/>
      <c r="BS75" s="379"/>
      <c r="BT75" s="379"/>
      <c r="BU75" s="379"/>
      <c r="BV75" s="379"/>
      <c r="BW75" s="379"/>
      <c r="BX75" s="379"/>
    </row>
    <row r="76" spans="1:76" ht="20.25" customHeight="1">
      <c r="I76" s="571"/>
      <c r="J76" s="571"/>
      <c r="K76" s="571"/>
      <c r="L76" s="418"/>
      <c r="M76" s="1"/>
      <c r="Z76" s="381"/>
      <c r="AA76" s="381"/>
      <c r="AB76" s="241"/>
      <c r="AC76" s="241"/>
      <c r="AD76" s="241"/>
      <c r="AE76" s="241"/>
      <c r="AF76" s="241"/>
      <c r="AG76" s="241"/>
      <c r="AH76" s="241"/>
      <c r="AI76" s="241"/>
      <c r="AJ76" s="241"/>
      <c r="AK76" s="387"/>
      <c r="AL76" s="387"/>
      <c r="AM76" s="387"/>
      <c r="AN76" s="387"/>
      <c r="AO76" s="387"/>
      <c r="AP76" s="387"/>
      <c r="AQ76" s="387"/>
      <c r="AR76" s="387"/>
      <c r="AS76" s="387"/>
      <c r="AT76" s="387"/>
      <c r="AU76" s="387"/>
      <c r="AV76" s="379"/>
      <c r="AW76" s="379"/>
      <c r="AX76" s="379"/>
      <c r="AY76" s="1593"/>
      <c r="AZ76" s="1593"/>
      <c r="BA76" s="1593"/>
      <c r="BB76" s="1594"/>
      <c r="BC76" s="1594"/>
      <c r="BD76" s="1437"/>
      <c r="BE76" s="1437"/>
      <c r="BF76" s="1437"/>
      <c r="BG76" s="1437"/>
      <c r="BH76" s="1437"/>
      <c r="BI76" s="1595"/>
      <c r="BJ76" s="1595"/>
      <c r="BK76" s="1595"/>
      <c r="BL76" s="379"/>
      <c r="BM76" s="379"/>
      <c r="BN76" s="379"/>
      <c r="BO76" s="379"/>
      <c r="BP76" s="379"/>
      <c r="BQ76" s="379"/>
      <c r="BR76" s="379"/>
      <c r="BS76" s="379"/>
      <c r="BT76" s="379"/>
      <c r="BU76" s="379"/>
      <c r="BV76" s="379"/>
      <c r="BW76" s="379"/>
      <c r="BX76" s="379"/>
    </row>
    <row r="77" spans="1:76" ht="20.399999999999999">
      <c r="H77" s="571"/>
      <c r="I77" s="571"/>
      <c r="J77" s="571"/>
      <c r="K77" s="572"/>
      <c r="L77" s="418"/>
      <c r="Z77" s="381"/>
      <c r="AA77" s="381"/>
      <c r="AB77" s="241"/>
      <c r="AC77" s="241"/>
      <c r="AD77" s="241"/>
      <c r="AE77" s="241"/>
      <c r="AF77" s="241"/>
      <c r="AG77" s="241"/>
      <c r="AH77" s="241"/>
      <c r="AI77" s="241"/>
      <c r="AJ77" s="241"/>
      <c r="AK77" s="387"/>
      <c r="AL77" s="387"/>
      <c r="AM77" s="387"/>
      <c r="AN77" s="387"/>
      <c r="AO77" s="387"/>
      <c r="AP77" s="387"/>
      <c r="AQ77" s="387"/>
      <c r="AR77" s="387"/>
      <c r="AS77" s="387"/>
      <c r="AT77" s="387"/>
      <c r="AU77" s="387"/>
      <c r="AV77" s="379"/>
      <c r="AW77" s="379"/>
      <c r="AX77" s="379"/>
      <c r="AY77" s="1593"/>
      <c r="AZ77" s="1593"/>
      <c r="BA77" s="1593"/>
      <c r="BB77" s="1594"/>
      <c r="BC77" s="1594"/>
      <c r="BD77" s="1437"/>
      <c r="BE77" s="1437"/>
      <c r="BF77" s="1437"/>
      <c r="BG77" s="1437"/>
      <c r="BH77" s="1437"/>
      <c r="BI77" s="1595"/>
      <c r="BJ77" s="1595"/>
      <c r="BK77" s="1595"/>
      <c r="BL77" s="379"/>
      <c r="BM77" s="379"/>
      <c r="BN77" s="379"/>
      <c r="BO77" s="379"/>
      <c r="BP77" s="379"/>
      <c r="BQ77" s="379"/>
      <c r="BR77" s="379"/>
      <c r="BS77" s="379"/>
      <c r="BT77" s="379"/>
      <c r="BU77" s="379"/>
      <c r="BV77" s="379"/>
      <c r="BW77" s="379"/>
      <c r="BX77" s="379"/>
    </row>
    <row r="78" spans="1:76" ht="20.25" customHeight="1">
      <c r="I78" s="572"/>
      <c r="J78" s="572"/>
      <c r="K78" s="572"/>
      <c r="L78" s="419"/>
      <c r="M78" s="385"/>
      <c r="Z78" s="381"/>
      <c r="AA78" s="381"/>
      <c r="AB78" s="241"/>
      <c r="AC78" s="241"/>
      <c r="AD78" s="241"/>
      <c r="AE78" s="241"/>
      <c r="AF78" s="241"/>
      <c r="AG78" s="241"/>
      <c r="AH78" s="241"/>
      <c r="AI78" s="241"/>
      <c r="AJ78" s="241"/>
      <c r="AK78" s="387"/>
      <c r="AL78" s="387"/>
      <c r="AM78" s="387"/>
      <c r="AN78" s="387"/>
      <c r="AO78" s="387"/>
      <c r="AP78" s="387"/>
      <c r="AQ78" s="387"/>
      <c r="AR78" s="387"/>
      <c r="AS78" s="387"/>
      <c r="AT78" s="387"/>
      <c r="AU78" s="387"/>
      <c r="AV78" s="379"/>
      <c r="AW78" s="379"/>
      <c r="AX78" s="379"/>
      <c r="AY78" s="1593"/>
      <c r="AZ78" s="1593"/>
      <c r="BA78" s="1593"/>
      <c r="BB78" s="1594"/>
      <c r="BC78" s="1594"/>
      <c r="BD78" s="1437"/>
      <c r="BE78" s="1437"/>
      <c r="BF78" s="1437"/>
      <c r="BG78" s="1437"/>
      <c r="BH78" s="1437"/>
      <c r="BI78" s="1595"/>
      <c r="BJ78" s="1595"/>
      <c r="BK78" s="1595"/>
      <c r="BL78" s="379"/>
      <c r="BM78" s="379"/>
      <c r="BN78" s="379"/>
      <c r="BO78" s="379"/>
      <c r="BP78" s="379"/>
      <c r="BQ78" s="379"/>
      <c r="BR78" s="379"/>
      <c r="BS78" s="379"/>
      <c r="BT78" s="379"/>
      <c r="BU78" s="379"/>
      <c r="BV78" s="379"/>
      <c r="BW78" s="379"/>
      <c r="BX78" s="379"/>
    </row>
    <row r="79" spans="1:76" ht="30" customHeight="1">
      <c r="H79" s="572"/>
      <c r="I79" s="572"/>
      <c r="J79" s="572"/>
      <c r="Z79" s="381"/>
      <c r="AA79" s="381"/>
      <c r="AB79" s="241"/>
      <c r="AC79" s="241"/>
      <c r="AD79" s="241"/>
      <c r="AE79" s="241"/>
      <c r="AF79" s="241"/>
      <c r="AG79" s="241"/>
      <c r="AH79" s="241"/>
      <c r="AI79" s="241"/>
      <c r="AJ79" s="241"/>
      <c r="AK79" s="387"/>
      <c r="AL79" s="387"/>
      <c r="AM79" s="387"/>
      <c r="AN79" s="387"/>
      <c r="AO79" s="387"/>
      <c r="AP79" s="387"/>
      <c r="AQ79" s="387"/>
      <c r="AR79" s="387"/>
      <c r="AS79" s="387"/>
      <c r="AT79" s="387"/>
      <c r="AU79" s="387"/>
      <c r="AV79" s="379"/>
      <c r="AW79" s="379"/>
      <c r="AX79" s="379"/>
      <c r="AY79" s="1593"/>
      <c r="AZ79" s="1593"/>
      <c r="BA79" s="1593"/>
      <c r="BB79" s="1594"/>
      <c r="BC79" s="1594"/>
      <c r="BD79" s="1437"/>
      <c r="BE79" s="1437"/>
      <c r="BF79" s="1437"/>
      <c r="BG79" s="1437"/>
      <c r="BH79" s="1437"/>
      <c r="BI79" s="1595"/>
      <c r="BJ79" s="1595"/>
      <c r="BK79" s="1595"/>
      <c r="BL79" s="379"/>
      <c r="BM79" s="379"/>
      <c r="BN79" s="379"/>
      <c r="BO79" s="379"/>
      <c r="BP79" s="379"/>
      <c r="BQ79" s="379"/>
      <c r="BR79" s="379"/>
      <c r="BS79" s="379"/>
      <c r="BT79" s="379"/>
      <c r="BU79" s="379"/>
      <c r="BV79" s="379"/>
      <c r="BW79" s="379"/>
      <c r="BX79" s="379"/>
    </row>
    <row r="80" spans="1:76" ht="30" customHeight="1">
      <c r="Z80" s="381"/>
      <c r="AA80" s="381"/>
      <c r="AB80" s="242"/>
      <c r="AC80" s="242"/>
      <c r="AD80" s="242"/>
      <c r="AE80" s="387"/>
      <c r="AF80" s="387"/>
      <c r="AG80" s="387"/>
      <c r="AH80" s="387"/>
      <c r="AI80" s="387"/>
      <c r="AJ80" s="387"/>
      <c r="AK80" s="387"/>
      <c r="AL80" s="387"/>
      <c r="AM80" s="387"/>
      <c r="AN80" s="387"/>
      <c r="AO80" s="387"/>
      <c r="AP80" s="387"/>
      <c r="AQ80" s="387"/>
      <c r="AR80" s="387"/>
      <c r="AS80" s="387"/>
      <c r="AT80" s="387"/>
      <c r="AU80" s="387"/>
      <c r="AV80" s="379"/>
      <c r="AW80" s="379"/>
      <c r="AX80" s="379"/>
      <c r="AY80" s="1593"/>
      <c r="AZ80" s="1593"/>
      <c r="BA80" s="1593"/>
      <c r="BB80" s="1594"/>
      <c r="BC80" s="1594"/>
      <c r="BD80" s="1437"/>
      <c r="BE80" s="1437"/>
      <c r="BF80" s="1437"/>
      <c r="BG80" s="1437"/>
      <c r="BH80" s="1437"/>
      <c r="BI80" s="1595"/>
      <c r="BJ80" s="1595"/>
      <c r="BK80" s="1595"/>
      <c r="BL80" s="379"/>
      <c r="BM80" s="379"/>
      <c r="BN80" s="379"/>
      <c r="BO80" s="379"/>
      <c r="BP80" s="379"/>
      <c r="BQ80" s="379"/>
      <c r="BR80" s="379"/>
      <c r="BS80" s="379"/>
      <c r="BT80" s="379"/>
      <c r="BU80" s="379"/>
      <c r="BV80" s="379"/>
      <c r="BW80" s="379"/>
      <c r="BX80" s="379"/>
    </row>
    <row r="81" spans="26:76" ht="30" customHeight="1">
      <c r="Z81" s="381"/>
      <c r="AA81" s="381"/>
      <c r="AB81" s="242"/>
      <c r="AC81" s="242"/>
      <c r="AD81" s="242"/>
      <c r="AE81" s="387"/>
      <c r="AF81" s="387"/>
      <c r="AG81" s="387"/>
      <c r="AH81" s="387"/>
      <c r="AI81" s="387"/>
      <c r="AJ81" s="387"/>
      <c r="AK81" s="387"/>
      <c r="AL81" s="387"/>
      <c r="AM81" s="387"/>
      <c r="AN81" s="387"/>
      <c r="AO81" s="387"/>
      <c r="AP81" s="387"/>
      <c r="AQ81" s="387"/>
      <c r="AR81" s="387"/>
      <c r="AS81" s="387"/>
      <c r="AT81" s="387"/>
      <c r="AU81" s="387"/>
      <c r="AV81" s="379"/>
      <c r="AW81" s="379"/>
      <c r="AX81" s="379"/>
      <c r="AY81" s="379"/>
      <c r="AZ81" s="379"/>
      <c r="BA81" s="379"/>
      <c r="BB81" s="379"/>
      <c r="BC81" s="379"/>
      <c r="BD81" s="379"/>
      <c r="BE81" s="379"/>
      <c r="BF81" s="379"/>
      <c r="BG81" s="379"/>
      <c r="BH81" s="379"/>
      <c r="BI81" s="379"/>
      <c r="BJ81" s="379"/>
      <c r="BK81" s="379"/>
      <c r="BL81" s="379"/>
      <c r="BM81" s="379"/>
      <c r="BN81" s="379"/>
      <c r="BO81" s="379"/>
      <c r="BP81" s="379"/>
      <c r="BQ81" s="379"/>
      <c r="BR81" s="379"/>
      <c r="BS81" s="379"/>
      <c r="BT81" s="379"/>
      <c r="BU81" s="379"/>
      <c r="BV81" s="379"/>
      <c r="BW81" s="379"/>
      <c r="BX81" s="379"/>
    </row>
    <row r="82" spans="26:76" ht="30" customHeight="1">
      <c r="Z82" s="381"/>
      <c r="AA82" s="381"/>
      <c r="AB82" s="242"/>
      <c r="AC82" s="242"/>
      <c r="AD82" s="242"/>
      <c r="AE82" s="387"/>
      <c r="AF82" s="387"/>
      <c r="AG82" s="387"/>
      <c r="AH82" s="387"/>
      <c r="AI82" s="387"/>
      <c r="AJ82" s="387"/>
      <c r="AK82" s="387"/>
      <c r="AL82" s="387"/>
      <c r="AM82" s="387"/>
      <c r="AN82" s="387"/>
      <c r="AO82" s="387"/>
      <c r="AP82" s="387"/>
      <c r="AQ82" s="387"/>
      <c r="AR82" s="387"/>
      <c r="AS82" s="387"/>
      <c r="AT82" s="387"/>
      <c r="AU82" s="387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79"/>
      <c r="BJ82" s="379"/>
      <c r="BK82" s="379"/>
      <c r="BL82" s="379"/>
      <c r="BM82" s="379"/>
      <c r="BN82" s="379"/>
      <c r="BO82" s="379"/>
      <c r="BP82" s="379"/>
      <c r="BQ82" s="379"/>
      <c r="BR82" s="379"/>
      <c r="BS82" s="379"/>
      <c r="BT82" s="379"/>
      <c r="BU82" s="379"/>
      <c r="BV82" s="379"/>
      <c r="BW82" s="379"/>
      <c r="BX82" s="379"/>
    </row>
    <row r="83" spans="26:76" ht="30" customHeight="1">
      <c r="Z83" s="381"/>
      <c r="AA83" s="381"/>
      <c r="AB83" s="242"/>
      <c r="AC83" s="242"/>
      <c r="AD83" s="242"/>
      <c r="AE83" s="387"/>
      <c r="AF83" s="387"/>
      <c r="AG83" s="387"/>
      <c r="AH83" s="387"/>
      <c r="AI83" s="387"/>
      <c r="AJ83" s="387"/>
      <c r="AK83" s="387"/>
      <c r="AL83" s="387"/>
      <c r="AM83" s="387"/>
      <c r="AN83" s="387"/>
      <c r="AO83" s="387"/>
      <c r="AP83" s="387"/>
      <c r="AQ83" s="387"/>
      <c r="AR83" s="387"/>
      <c r="AS83" s="387"/>
      <c r="AT83" s="387"/>
      <c r="AU83" s="387"/>
      <c r="AV83" s="379"/>
      <c r="AW83" s="379"/>
      <c r="AX83" s="379"/>
      <c r="AY83" s="379"/>
      <c r="AZ83" s="379"/>
      <c r="BA83" s="379"/>
      <c r="BB83" s="379"/>
      <c r="BC83" s="379"/>
      <c r="BD83" s="379"/>
      <c r="BE83" s="379"/>
      <c r="BF83" s="379"/>
      <c r="BG83" s="379"/>
      <c r="BH83" s="379"/>
      <c r="BI83" s="379"/>
      <c r="BJ83" s="379"/>
      <c r="BK83" s="379"/>
      <c r="BL83" s="379"/>
      <c r="BM83" s="379"/>
      <c r="BN83" s="379"/>
      <c r="BO83" s="379"/>
      <c r="BP83" s="379"/>
      <c r="BQ83" s="379"/>
      <c r="BR83" s="379"/>
      <c r="BS83" s="379"/>
      <c r="BT83" s="379"/>
      <c r="BU83" s="379"/>
      <c r="BV83" s="379"/>
      <c r="BW83" s="379"/>
      <c r="BX83" s="379"/>
    </row>
    <row r="84" spans="26:76">
      <c r="Z84" s="381"/>
      <c r="AA84" s="381"/>
      <c r="AB84" s="381"/>
      <c r="AC84" s="381"/>
      <c r="AD84" s="381"/>
      <c r="AE84" s="381"/>
      <c r="AF84" s="381"/>
      <c r="AG84" s="381"/>
      <c r="AH84" s="381"/>
      <c r="AI84" s="381"/>
      <c r="AJ84" s="382"/>
      <c r="AK84" s="382"/>
      <c r="AL84" s="382"/>
      <c r="AM84" s="382"/>
      <c r="AN84" s="382"/>
      <c r="AO84" s="382"/>
      <c r="AP84" s="382"/>
      <c r="AQ84" s="382"/>
      <c r="AR84" s="382"/>
      <c r="AS84" s="382"/>
      <c r="AT84" s="382"/>
      <c r="AU84" s="382"/>
      <c r="AV84" s="379"/>
      <c r="AW84" s="379"/>
      <c r="AX84" s="379"/>
      <c r="AY84" s="379"/>
      <c r="AZ84" s="379"/>
      <c r="BA84" s="379"/>
      <c r="BB84" s="379"/>
      <c r="BC84" s="379"/>
      <c r="BD84" s="379"/>
      <c r="BE84" s="379"/>
      <c r="BF84" s="379"/>
      <c r="BG84" s="379"/>
      <c r="BH84" s="379"/>
      <c r="BI84" s="379"/>
      <c r="BJ84" s="379"/>
      <c r="BK84" s="379"/>
      <c r="BL84" s="379"/>
      <c r="BM84" s="379"/>
      <c r="BN84" s="379"/>
      <c r="BO84" s="379"/>
      <c r="BP84" s="379"/>
      <c r="BQ84" s="379"/>
      <c r="BR84" s="379"/>
      <c r="BS84" s="379"/>
      <c r="BT84" s="379"/>
      <c r="BU84" s="379"/>
      <c r="BV84" s="379"/>
      <c r="BW84" s="379"/>
      <c r="BX84" s="379"/>
    </row>
    <row r="85" spans="26:76">
      <c r="Z85" s="381"/>
      <c r="AA85" s="381"/>
      <c r="AB85" s="381"/>
      <c r="AC85" s="381"/>
      <c r="AD85" s="381"/>
      <c r="AE85" s="381"/>
      <c r="AF85" s="381"/>
      <c r="AG85" s="381"/>
      <c r="AH85" s="381"/>
      <c r="AI85" s="381"/>
      <c r="AJ85" s="382"/>
      <c r="AK85" s="382"/>
      <c r="AL85" s="382"/>
      <c r="AM85" s="382"/>
      <c r="AN85" s="382"/>
      <c r="AO85" s="382"/>
      <c r="AP85" s="382"/>
      <c r="AQ85" s="382"/>
      <c r="AR85" s="382"/>
      <c r="AS85" s="382"/>
      <c r="AT85" s="382"/>
      <c r="AU85" s="382"/>
      <c r="AV85" s="379"/>
      <c r="AW85" s="379"/>
      <c r="AX85" s="379"/>
      <c r="AY85" s="379"/>
      <c r="AZ85" s="379"/>
      <c r="BA85" s="379"/>
      <c r="BB85" s="379"/>
      <c r="BC85" s="379"/>
      <c r="BD85" s="379"/>
      <c r="BE85" s="379"/>
      <c r="BF85" s="379"/>
      <c r="BG85" s="379"/>
      <c r="BH85" s="379"/>
      <c r="BI85" s="379"/>
      <c r="BJ85" s="379"/>
      <c r="BK85" s="379"/>
      <c r="BL85" s="379"/>
      <c r="BM85" s="379"/>
      <c r="BN85" s="379"/>
      <c r="BO85" s="379"/>
      <c r="BP85" s="379"/>
      <c r="BQ85" s="379"/>
      <c r="BR85" s="379"/>
      <c r="BS85" s="379"/>
      <c r="BT85" s="379"/>
      <c r="BU85" s="379"/>
      <c r="BV85" s="379"/>
      <c r="BW85" s="379"/>
      <c r="BX85" s="379"/>
    </row>
    <row r="86" spans="26:76">
      <c r="Z86" s="381"/>
      <c r="AA86" s="381"/>
      <c r="AB86" s="381"/>
      <c r="AC86" s="381"/>
      <c r="AD86" s="381"/>
      <c r="AE86" s="381"/>
      <c r="AF86" s="381"/>
      <c r="AG86" s="381"/>
      <c r="AH86" s="381"/>
      <c r="AI86" s="381"/>
      <c r="AJ86" s="382"/>
      <c r="AK86" s="382"/>
      <c r="AL86" s="382"/>
      <c r="AM86" s="382"/>
      <c r="AN86" s="382"/>
      <c r="AO86" s="382"/>
      <c r="AP86" s="382"/>
      <c r="AQ86" s="382"/>
      <c r="AR86" s="382"/>
      <c r="AS86" s="382"/>
      <c r="AT86" s="382"/>
      <c r="AU86" s="382"/>
      <c r="AV86" s="379"/>
      <c r="AW86" s="379"/>
      <c r="AX86" s="379"/>
      <c r="AY86" s="379"/>
      <c r="AZ86" s="379"/>
      <c r="BA86" s="379"/>
      <c r="BB86" s="379"/>
      <c r="BC86" s="379"/>
      <c r="BD86" s="379"/>
      <c r="BE86" s="379"/>
      <c r="BF86" s="379"/>
      <c r="BG86" s="379"/>
      <c r="BH86" s="379"/>
      <c r="BI86" s="379"/>
      <c r="BJ86" s="379"/>
      <c r="BK86" s="379"/>
      <c r="BL86" s="379"/>
      <c r="BM86" s="379"/>
      <c r="BN86" s="379"/>
      <c r="BO86" s="379"/>
      <c r="BP86" s="379"/>
      <c r="BQ86" s="379"/>
      <c r="BR86" s="379"/>
      <c r="BS86" s="379"/>
      <c r="BT86" s="379"/>
      <c r="BU86" s="379"/>
      <c r="BV86" s="379"/>
      <c r="BW86" s="379"/>
      <c r="BX86" s="379"/>
    </row>
    <row r="87" spans="26:76">
      <c r="Z87" s="381"/>
      <c r="AA87" s="381"/>
      <c r="AB87" s="381"/>
      <c r="AC87" s="381"/>
      <c r="AD87" s="381"/>
      <c r="AE87" s="381"/>
      <c r="AF87" s="381"/>
      <c r="AG87" s="381"/>
      <c r="AH87" s="381"/>
      <c r="AI87" s="381"/>
      <c r="AJ87" s="382"/>
      <c r="AK87" s="382"/>
      <c r="AL87" s="382"/>
      <c r="AM87" s="382"/>
      <c r="AN87" s="382"/>
      <c r="AO87" s="382"/>
      <c r="AP87" s="382"/>
      <c r="AQ87" s="382"/>
      <c r="AR87" s="382"/>
      <c r="AS87" s="382"/>
      <c r="AT87" s="382"/>
      <c r="AU87" s="382"/>
      <c r="AV87" s="379"/>
      <c r="AW87" s="379"/>
      <c r="AX87" s="379"/>
      <c r="AY87" s="379"/>
      <c r="AZ87" s="379"/>
      <c r="BA87" s="379"/>
      <c r="BB87" s="379"/>
      <c r="BC87" s="379"/>
      <c r="BD87" s="379"/>
      <c r="BE87" s="379"/>
      <c r="BF87" s="379"/>
      <c r="BG87" s="379"/>
      <c r="BH87" s="379"/>
      <c r="BI87" s="379"/>
      <c r="BJ87" s="379"/>
      <c r="BK87" s="379"/>
      <c r="BL87" s="379"/>
      <c r="BM87" s="379"/>
      <c r="BN87" s="379"/>
      <c r="BO87" s="379"/>
      <c r="BP87" s="379"/>
      <c r="BQ87" s="379"/>
      <c r="BR87" s="379"/>
      <c r="BS87" s="379"/>
      <c r="BT87" s="379"/>
      <c r="BU87" s="379"/>
      <c r="BV87" s="379"/>
      <c r="BW87" s="379"/>
      <c r="BX87" s="379"/>
    </row>
    <row r="88" spans="26:76">
      <c r="Z88" s="381"/>
      <c r="AA88" s="381"/>
      <c r="AB88" s="381"/>
      <c r="AC88" s="381"/>
      <c r="AD88" s="381"/>
      <c r="AE88" s="381"/>
      <c r="AF88" s="381"/>
      <c r="AG88" s="381"/>
      <c r="AH88" s="381"/>
      <c r="AI88" s="381"/>
      <c r="AJ88" s="382"/>
      <c r="AK88" s="382"/>
      <c r="AL88" s="382"/>
      <c r="AM88" s="382"/>
      <c r="AN88" s="382"/>
      <c r="AO88" s="382"/>
      <c r="AP88" s="382"/>
      <c r="AQ88" s="382"/>
      <c r="AR88" s="382"/>
      <c r="AS88" s="382"/>
      <c r="AT88" s="382"/>
      <c r="AU88" s="382"/>
      <c r="AV88" s="379"/>
      <c r="AW88" s="379"/>
      <c r="AX88" s="379"/>
      <c r="AY88" s="379"/>
      <c r="AZ88" s="379"/>
      <c r="BA88" s="379"/>
      <c r="BB88" s="379"/>
      <c r="BC88" s="379"/>
      <c r="BD88" s="379"/>
      <c r="BE88" s="379"/>
      <c r="BF88" s="379"/>
      <c r="BG88" s="379"/>
      <c r="BH88" s="379"/>
      <c r="BI88" s="379"/>
      <c r="BJ88" s="379"/>
      <c r="BK88" s="379"/>
      <c r="BL88" s="379"/>
      <c r="BM88" s="379"/>
      <c r="BN88" s="379"/>
      <c r="BO88" s="379"/>
      <c r="BP88" s="379"/>
      <c r="BQ88" s="379"/>
      <c r="BR88" s="379"/>
      <c r="BS88" s="379"/>
      <c r="BT88" s="379"/>
      <c r="BU88" s="379"/>
      <c r="BV88" s="379"/>
      <c r="BW88" s="379"/>
      <c r="BX88" s="379"/>
    </row>
    <row r="89" spans="26:76">
      <c r="Z89" s="381"/>
      <c r="AA89" s="381"/>
      <c r="AB89" s="381"/>
      <c r="AC89" s="381"/>
      <c r="AD89" s="381"/>
      <c r="AE89" s="381"/>
      <c r="AF89" s="381"/>
      <c r="AG89" s="381"/>
      <c r="AH89" s="381"/>
      <c r="AI89" s="381"/>
      <c r="AJ89" s="382"/>
      <c r="AK89" s="382"/>
      <c r="AL89" s="382"/>
      <c r="AM89" s="382"/>
      <c r="AN89" s="382"/>
      <c r="AO89" s="382"/>
      <c r="AP89" s="382"/>
      <c r="AQ89" s="382"/>
      <c r="AR89" s="382"/>
      <c r="AS89" s="382"/>
      <c r="AT89" s="382"/>
      <c r="AU89" s="382"/>
      <c r="AV89" s="379"/>
      <c r="AW89" s="379"/>
      <c r="AX89" s="379"/>
      <c r="AY89" s="379"/>
      <c r="AZ89" s="379"/>
      <c r="BA89" s="379"/>
      <c r="BB89" s="379"/>
      <c r="BC89" s="379"/>
      <c r="BD89" s="379"/>
      <c r="BE89" s="379"/>
      <c r="BF89" s="379"/>
      <c r="BG89" s="379"/>
      <c r="BH89" s="379"/>
      <c r="BI89" s="379"/>
      <c r="BJ89" s="379"/>
      <c r="BK89" s="379"/>
      <c r="BL89" s="379"/>
      <c r="BM89" s="379"/>
      <c r="BN89" s="379"/>
      <c r="BO89" s="379"/>
      <c r="BP89" s="379"/>
      <c r="BQ89" s="379"/>
      <c r="BR89" s="379"/>
      <c r="BS89" s="379"/>
      <c r="BT89" s="379"/>
      <c r="BU89" s="379"/>
      <c r="BV89" s="379"/>
      <c r="BW89" s="379"/>
      <c r="BX89" s="379"/>
    </row>
    <row r="90" spans="26:76">
      <c r="Z90" s="381"/>
      <c r="AA90" s="381"/>
      <c r="AB90" s="381"/>
      <c r="AC90" s="381"/>
      <c r="AD90" s="381"/>
      <c r="AE90" s="381"/>
      <c r="AF90" s="381"/>
      <c r="AG90" s="381"/>
      <c r="AH90" s="381"/>
      <c r="AI90" s="381"/>
      <c r="AJ90" s="382"/>
      <c r="AK90" s="382"/>
      <c r="AL90" s="382"/>
      <c r="AM90" s="382"/>
      <c r="AN90" s="382"/>
      <c r="AO90" s="382"/>
      <c r="AP90" s="382"/>
      <c r="AQ90" s="382"/>
      <c r="AR90" s="382"/>
      <c r="AS90" s="382"/>
      <c r="AT90" s="382"/>
      <c r="AU90" s="382"/>
      <c r="AV90" s="379"/>
      <c r="AW90" s="379"/>
      <c r="AX90" s="379"/>
      <c r="AY90" s="379"/>
      <c r="AZ90" s="379"/>
      <c r="BA90" s="379"/>
      <c r="BB90" s="379"/>
      <c r="BC90" s="379"/>
      <c r="BD90" s="379"/>
      <c r="BE90" s="379"/>
      <c r="BF90" s="379"/>
      <c r="BG90" s="379"/>
      <c r="BH90" s="379"/>
      <c r="BI90" s="379"/>
      <c r="BJ90" s="379"/>
      <c r="BK90" s="379"/>
      <c r="BL90" s="379"/>
      <c r="BM90" s="379"/>
      <c r="BN90" s="379"/>
      <c r="BO90" s="379"/>
      <c r="BP90" s="379"/>
      <c r="BQ90" s="379"/>
      <c r="BR90" s="379"/>
      <c r="BS90" s="379"/>
      <c r="BT90" s="379"/>
      <c r="BU90" s="379"/>
      <c r="BV90" s="379"/>
      <c r="BW90" s="379"/>
      <c r="BX90" s="379"/>
    </row>
    <row r="91" spans="26:76">
      <c r="Z91" s="381"/>
      <c r="AA91" s="381"/>
      <c r="AB91" s="381"/>
      <c r="AC91" s="381"/>
      <c r="AD91" s="381"/>
      <c r="AE91" s="381"/>
      <c r="AF91" s="381"/>
      <c r="AG91" s="381"/>
      <c r="AH91" s="381"/>
      <c r="AI91" s="381"/>
      <c r="AJ91" s="382"/>
      <c r="AK91" s="382"/>
      <c r="AL91" s="382"/>
      <c r="AM91" s="382"/>
      <c r="AN91" s="382"/>
      <c r="AO91" s="382"/>
      <c r="AP91" s="382"/>
      <c r="AQ91" s="382"/>
      <c r="AR91" s="382"/>
      <c r="AS91" s="382"/>
      <c r="AT91" s="382"/>
      <c r="AU91" s="382"/>
      <c r="AV91" s="379"/>
      <c r="AW91" s="379"/>
      <c r="AX91" s="379"/>
      <c r="AY91" s="379"/>
      <c r="AZ91" s="379"/>
      <c r="BA91" s="379"/>
      <c r="BB91" s="379"/>
      <c r="BC91" s="379"/>
      <c r="BD91" s="379"/>
      <c r="BE91" s="379"/>
      <c r="BF91" s="379"/>
      <c r="BG91" s="379"/>
      <c r="BH91" s="379"/>
      <c r="BI91" s="379"/>
      <c r="BJ91" s="379"/>
      <c r="BK91" s="379"/>
      <c r="BL91" s="379"/>
      <c r="BM91" s="379"/>
      <c r="BN91" s="379"/>
      <c r="BO91" s="379"/>
      <c r="BP91" s="379"/>
      <c r="BQ91" s="379"/>
      <c r="BR91" s="379"/>
      <c r="BS91" s="379"/>
      <c r="BT91" s="379"/>
      <c r="BU91" s="379"/>
      <c r="BV91" s="379"/>
      <c r="BW91" s="379"/>
      <c r="BX91" s="379"/>
    </row>
    <row r="92" spans="26:76">
      <c r="Z92" s="381"/>
      <c r="AA92" s="381"/>
      <c r="AB92" s="381"/>
      <c r="AC92" s="381"/>
      <c r="AD92" s="381"/>
      <c r="AE92" s="381"/>
      <c r="AF92" s="381"/>
      <c r="AG92" s="381"/>
      <c r="AH92" s="381"/>
      <c r="AI92" s="381"/>
      <c r="AJ92" s="382"/>
      <c r="AK92" s="382"/>
      <c r="AL92" s="382"/>
      <c r="AM92" s="382"/>
      <c r="AN92" s="382"/>
      <c r="AO92" s="382"/>
      <c r="AP92" s="382"/>
      <c r="AQ92" s="382"/>
      <c r="AR92" s="382"/>
      <c r="AS92" s="382"/>
      <c r="AT92" s="382"/>
      <c r="AU92" s="382"/>
      <c r="AV92" s="379"/>
      <c r="AW92" s="379"/>
      <c r="AX92" s="379"/>
      <c r="AY92" s="379"/>
      <c r="AZ92" s="379"/>
      <c r="BA92" s="379"/>
      <c r="BB92" s="379"/>
      <c r="BC92" s="379"/>
      <c r="BD92" s="379"/>
      <c r="BE92" s="379"/>
      <c r="BF92" s="379"/>
      <c r="BG92" s="379"/>
      <c r="BH92" s="379"/>
      <c r="BI92" s="379"/>
      <c r="BJ92" s="379"/>
      <c r="BK92" s="379"/>
      <c r="BL92" s="379"/>
      <c r="BM92" s="379"/>
      <c r="BN92" s="379"/>
      <c r="BO92" s="379"/>
      <c r="BP92" s="379"/>
      <c r="BQ92" s="379"/>
      <c r="BR92" s="379"/>
      <c r="BS92" s="379"/>
      <c r="BT92" s="379"/>
      <c r="BU92" s="379"/>
      <c r="BV92" s="379"/>
      <c r="BW92" s="379"/>
      <c r="BX92" s="379"/>
    </row>
    <row r="93" spans="26:76"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2"/>
      <c r="AK93" s="382"/>
      <c r="AL93" s="382"/>
      <c r="AM93" s="382"/>
      <c r="AN93" s="382"/>
      <c r="AO93" s="382"/>
      <c r="AP93" s="382"/>
      <c r="AQ93" s="382"/>
      <c r="AR93" s="382"/>
      <c r="AS93" s="382"/>
      <c r="AT93" s="382"/>
      <c r="AU93" s="382"/>
      <c r="AV93" s="379"/>
      <c r="AW93" s="379"/>
      <c r="AX93" s="379"/>
      <c r="AY93" s="379"/>
      <c r="AZ93" s="379"/>
      <c r="BA93" s="379"/>
      <c r="BB93" s="379"/>
      <c r="BC93" s="379"/>
      <c r="BD93" s="379"/>
      <c r="BE93" s="379"/>
      <c r="BF93" s="379"/>
      <c r="BG93" s="379"/>
      <c r="BH93" s="379"/>
      <c r="BI93" s="379"/>
      <c r="BJ93" s="379"/>
      <c r="BK93" s="379"/>
      <c r="BL93" s="379"/>
      <c r="BM93" s="379"/>
      <c r="BN93" s="379"/>
      <c r="BO93" s="379"/>
      <c r="BP93" s="379"/>
      <c r="BQ93" s="379"/>
      <c r="BR93" s="379"/>
      <c r="BS93" s="379"/>
      <c r="BT93" s="379"/>
      <c r="BU93" s="379"/>
      <c r="BV93" s="379"/>
      <c r="BW93" s="379"/>
      <c r="BX93" s="379"/>
    </row>
    <row r="94" spans="26:76">
      <c r="Z94" s="381"/>
      <c r="AA94" s="381"/>
      <c r="AB94" s="381"/>
      <c r="AC94" s="381"/>
      <c r="AD94" s="381"/>
      <c r="AE94" s="381"/>
      <c r="AF94" s="381"/>
      <c r="AG94" s="381"/>
      <c r="AH94" s="381"/>
      <c r="AI94" s="381"/>
      <c r="AJ94" s="382"/>
      <c r="AK94" s="382"/>
      <c r="AL94" s="382"/>
      <c r="AM94" s="382"/>
      <c r="AN94" s="382"/>
      <c r="AO94" s="382"/>
      <c r="AP94" s="382"/>
      <c r="AQ94" s="382"/>
      <c r="AR94" s="382"/>
      <c r="AS94" s="382"/>
      <c r="AT94" s="382"/>
      <c r="AU94" s="382"/>
      <c r="AV94" s="379"/>
      <c r="AW94" s="379"/>
      <c r="AX94" s="379"/>
      <c r="AY94" s="379"/>
      <c r="AZ94" s="379"/>
      <c r="BA94" s="379"/>
      <c r="BB94" s="379"/>
      <c r="BC94" s="379"/>
      <c r="BD94" s="379"/>
      <c r="BE94" s="379"/>
      <c r="BF94" s="379"/>
      <c r="BG94" s="379"/>
      <c r="BH94" s="379"/>
      <c r="BI94" s="379"/>
      <c r="BJ94" s="379"/>
      <c r="BK94" s="379"/>
      <c r="BL94" s="379"/>
      <c r="BM94" s="379"/>
      <c r="BN94" s="379"/>
      <c r="BO94" s="379"/>
      <c r="BP94" s="379"/>
      <c r="BQ94" s="379"/>
      <c r="BR94" s="379"/>
      <c r="BS94" s="379"/>
      <c r="BT94" s="379"/>
      <c r="BU94" s="379"/>
      <c r="BV94" s="379"/>
      <c r="BW94" s="379"/>
      <c r="BX94" s="379"/>
    </row>
    <row r="95" spans="26:76">
      <c r="Z95" s="381"/>
      <c r="AA95" s="381"/>
      <c r="AB95" s="381"/>
      <c r="AC95" s="381"/>
      <c r="AD95" s="381"/>
      <c r="AE95" s="381"/>
      <c r="AF95" s="381"/>
      <c r="AG95" s="381"/>
      <c r="AH95" s="381"/>
      <c r="AI95" s="381"/>
      <c r="AJ95" s="382"/>
      <c r="AK95" s="382"/>
      <c r="AL95" s="382"/>
      <c r="AM95" s="382"/>
      <c r="AN95" s="382"/>
      <c r="AO95" s="382"/>
      <c r="AP95" s="382"/>
      <c r="AQ95" s="382"/>
      <c r="AR95" s="382"/>
      <c r="AS95" s="382"/>
      <c r="AT95" s="382"/>
      <c r="AU95" s="382"/>
      <c r="AV95" s="379"/>
      <c r="AW95" s="379"/>
      <c r="AX95" s="379"/>
      <c r="AY95" s="379"/>
      <c r="AZ95" s="379"/>
      <c r="BA95" s="379"/>
      <c r="BB95" s="379"/>
      <c r="BC95" s="379"/>
      <c r="BD95" s="379"/>
      <c r="BE95" s="379"/>
      <c r="BF95" s="379"/>
      <c r="BG95" s="379"/>
      <c r="BH95" s="379"/>
      <c r="BI95" s="379"/>
      <c r="BJ95" s="379"/>
      <c r="BK95" s="379"/>
      <c r="BL95" s="379"/>
      <c r="BM95" s="379"/>
      <c r="BN95" s="379"/>
      <c r="BO95" s="379"/>
      <c r="BP95" s="379"/>
      <c r="BQ95" s="379"/>
      <c r="BR95" s="379"/>
      <c r="BS95" s="379"/>
      <c r="BT95" s="379"/>
      <c r="BU95" s="379"/>
      <c r="BV95" s="379"/>
      <c r="BW95" s="379"/>
      <c r="BX95" s="379"/>
    </row>
    <row r="96" spans="26:76"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2"/>
      <c r="AK96" s="382"/>
      <c r="AL96" s="382"/>
      <c r="AM96" s="382"/>
      <c r="AN96" s="382"/>
      <c r="AO96" s="382"/>
      <c r="AP96" s="382"/>
      <c r="AQ96" s="382"/>
      <c r="AR96" s="382"/>
      <c r="AS96" s="382"/>
      <c r="AT96" s="382"/>
      <c r="AU96" s="382"/>
      <c r="AV96" s="379"/>
      <c r="AW96" s="379"/>
      <c r="AX96" s="379"/>
      <c r="AY96" s="379"/>
      <c r="AZ96" s="379"/>
      <c r="BA96" s="379"/>
      <c r="BB96" s="379"/>
      <c r="BC96" s="379"/>
      <c r="BD96" s="379"/>
      <c r="BE96" s="379"/>
      <c r="BF96" s="379"/>
      <c r="BG96" s="379"/>
      <c r="BH96" s="379"/>
      <c r="BI96" s="379"/>
      <c r="BJ96" s="379"/>
      <c r="BK96" s="379"/>
      <c r="BL96" s="379"/>
      <c r="BM96" s="379"/>
      <c r="BN96" s="379"/>
      <c r="BO96" s="379"/>
      <c r="BP96" s="379"/>
      <c r="BQ96" s="379"/>
      <c r="BR96" s="379"/>
      <c r="BS96" s="379"/>
      <c r="BT96" s="379"/>
      <c r="BU96" s="379"/>
      <c r="BV96" s="379"/>
      <c r="BW96" s="379"/>
      <c r="BX96" s="379"/>
    </row>
    <row r="97" spans="26:76">
      <c r="Z97" s="381"/>
      <c r="AA97" s="381"/>
      <c r="AB97" s="381"/>
      <c r="AC97" s="381"/>
      <c r="AD97" s="381"/>
      <c r="AE97" s="381"/>
      <c r="AF97" s="381"/>
      <c r="AG97" s="381"/>
      <c r="AH97" s="381"/>
      <c r="AI97" s="381"/>
      <c r="AJ97" s="382"/>
      <c r="AK97" s="382"/>
      <c r="AL97" s="382"/>
      <c r="AM97" s="382"/>
      <c r="AN97" s="382"/>
      <c r="AO97" s="382"/>
      <c r="AP97" s="382"/>
      <c r="AQ97" s="382"/>
      <c r="AR97" s="382"/>
      <c r="AS97" s="382"/>
      <c r="AT97" s="382"/>
      <c r="AU97" s="382"/>
      <c r="AV97" s="379"/>
      <c r="AW97" s="379"/>
      <c r="AX97" s="379"/>
      <c r="AY97" s="379"/>
      <c r="AZ97" s="379"/>
      <c r="BA97" s="379"/>
      <c r="BB97" s="379"/>
      <c r="BC97" s="379"/>
      <c r="BD97" s="379"/>
      <c r="BE97" s="379"/>
      <c r="BF97" s="379"/>
      <c r="BG97" s="379"/>
      <c r="BH97" s="379"/>
      <c r="BI97" s="379"/>
      <c r="BJ97" s="379"/>
      <c r="BK97" s="379"/>
      <c r="BL97" s="379"/>
      <c r="BM97" s="379"/>
      <c r="BN97" s="379"/>
      <c r="BO97" s="379"/>
      <c r="BP97" s="379"/>
      <c r="BQ97" s="379"/>
      <c r="BR97" s="379"/>
      <c r="BS97" s="379"/>
      <c r="BT97" s="379"/>
      <c r="BU97" s="379"/>
      <c r="BV97" s="379"/>
      <c r="BW97" s="379"/>
      <c r="BX97" s="379"/>
    </row>
  </sheetData>
  <mergeCells count="172">
    <mergeCell ref="A5:A8"/>
    <mergeCell ref="B5:B8"/>
    <mergeCell ref="C5:C8"/>
    <mergeCell ref="K11:L12"/>
    <mergeCell ref="K10:L10"/>
    <mergeCell ref="E10:G10"/>
    <mergeCell ref="A10:A12"/>
    <mergeCell ref="F46:F48"/>
    <mergeCell ref="M11:N11"/>
    <mergeCell ref="M16:N16"/>
    <mergeCell ref="K45:L46"/>
    <mergeCell ref="K39:M42"/>
    <mergeCell ref="N39:O42"/>
    <mergeCell ref="F37:F38"/>
    <mergeCell ref="F41:F42"/>
    <mergeCell ref="F39:F40"/>
    <mergeCell ref="I15:J16"/>
    <mergeCell ref="K47:L48"/>
    <mergeCell ref="M31:M32"/>
    <mergeCell ref="M33:M34"/>
    <mergeCell ref="A13:A17"/>
    <mergeCell ref="B13:B17"/>
    <mergeCell ref="I29:J30"/>
    <mergeCell ref="K31:L32"/>
    <mergeCell ref="C2:N2"/>
    <mergeCell ref="C3:C4"/>
    <mergeCell ref="C13:C17"/>
    <mergeCell ref="B10:B12"/>
    <mergeCell ref="C10:C12"/>
    <mergeCell ref="D10:D12"/>
    <mergeCell ref="E11:F11"/>
    <mergeCell ref="K17:L18"/>
    <mergeCell ref="I11:J12"/>
    <mergeCell ref="I13:J14"/>
    <mergeCell ref="I10:J10"/>
    <mergeCell ref="D3:D4"/>
    <mergeCell ref="E3:Q3"/>
    <mergeCell ref="K13:L14"/>
    <mergeCell ref="M12:N12"/>
    <mergeCell ref="M13:N13"/>
    <mergeCell ref="M15:N15"/>
    <mergeCell ref="K15:L16"/>
    <mergeCell ref="M10:N10"/>
    <mergeCell ref="D35:E35"/>
    <mergeCell ref="A29:E29"/>
    <mergeCell ref="D30:E30"/>
    <mergeCell ref="I31:J34"/>
    <mergeCell ref="D31:E31"/>
    <mergeCell ref="D32:E32"/>
    <mergeCell ref="D33:E33"/>
    <mergeCell ref="D34:E34"/>
    <mergeCell ref="C31:C35"/>
    <mergeCell ref="B31:B35"/>
    <mergeCell ref="A31:A35"/>
    <mergeCell ref="A37:B38"/>
    <mergeCell ref="C37:D38"/>
    <mergeCell ref="C41:D42"/>
    <mergeCell ref="A39:B42"/>
    <mergeCell ref="C39:D40"/>
    <mergeCell ref="E41:E42"/>
    <mergeCell ref="B67:C67"/>
    <mergeCell ref="D67:F67"/>
    <mergeCell ref="G67:H67"/>
    <mergeCell ref="G37:I38"/>
    <mergeCell ref="I45:J46"/>
    <mergeCell ref="H45:H46"/>
    <mergeCell ref="A52:E52"/>
    <mergeCell ref="I47:J48"/>
    <mergeCell ref="H47:H48"/>
    <mergeCell ref="A67:A68"/>
    <mergeCell ref="I54:J56"/>
    <mergeCell ref="E37:E38"/>
    <mergeCell ref="A46:A48"/>
    <mergeCell ref="H44:J44"/>
    <mergeCell ref="B68:C68"/>
    <mergeCell ref="D68:F68"/>
    <mergeCell ref="G68:H68"/>
    <mergeCell ref="E39:E40"/>
    <mergeCell ref="M47:N48"/>
    <mergeCell ref="A56:E56"/>
    <mergeCell ref="B49:E50"/>
    <mergeCell ref="A49:A50"/>
    <mergeCell ref="F49:F50"/>
    <mergeCell ref="K51:L53"/>
    <mergeCell ref="M51:N53"/>
    <mergeCell ref="I51:J53"/>
    <mergeCell ref="K54:L56"/>
    <mergeCell ref="M54:N56"/>
    <mergeCell ref="AY76:BA80"/>
    <mergeCell ref="BB76:BC80"/>
    <mergeCell ref="BD76:BH80"/>
    <mergeCell ref="BI76:BK80"/>
    <mergeCell ref="AY74:BA75"/>
    <mergeCell ref="BB74:BH75"/>
    <mergeCell ref="BI74:BK75"/>
    <mergeCell ref="Q48:S48"/>
    <mergeCell ref="Q49:S49"/>
    <mergeCell ref="Q56:S56"/>
    <mergeCell ref="Q51:S51"/>
    <mergeCell ref="Q52:S52"/>
    <mergeCell ref="R53:S55"/>
    <mergeCell ref="Q53:Q55"/>
    <mergeCell ref="A20:E20"/>
    <mergeCell ref="D23:E23"/>
    <mergeCell ref="M14:N14"/>
    <mergeCell ref="M18:N18"/>
    <mergeCell ref="M17:N17"/>
    <mergeCell ref="I17:J18"/>
    <mergeCell ref="N30:O30"/>
    <mergeCell ref="M29:M30"/>
    <mergeCell ref="K29:L30"/>
    <mergeCell ref="B23:B27"/>
    <mergeCell ref="C23:C27"/>
    <mergeCell ref="A3:A4"/>
    <mergeCell ref="B3:B4"/>
    <mergeCell ref="A21:A22"/>
    <mergeCell ref="B21:B22"/>
    <mergeCell ref="C21:C22"/>
    <mergeCell ref="F29:G29"/>
    <mergeCell ref="D21:E22"/>
    <mergeCell ref="Q47:S47"/>
    <mergeCell ref="Q46:S46"/>
    <mergeCell ref="Q45:S45"/>
    <mergeCell ref="D24:E24"/>
    <mergeCell ref="D25:E25"/>
    <mergeCell ref="D26:E26"/>
    <mergeCell ref="D27:E27"/>
    <mergeCell ref="N29:O29"/>
    <mergeCell ref="B45:E45"/>
    <mergeCell ref="B46:E48"/>
    <mergeCell ref="A44:F44"/>
    <mergeCell ref="S39:S42"/>
    <mergeCell ref="P29:S30"/>
    <mergeCell ref="N31:O32"/>
    <mergeCell ref="N33:O34"/>
    <mergeCell ref="O11:O14"/>
    <mergeCell ref="O15:O18"/>
    <mergeCell ref="O54:O56"/>
    <mergeCell ref="A53:E53"/>
    <mergeCell ref="A54:E54"/>
    <mergeCell ref="A55:E55"/>
    <mergeCell ref="A51:F51"/>
    <mergeCell ref="I49:J50"/>
    <mergeCell ref="H49:H50"/>
    <mergeCell ref="K49:L50"/>
    <mergeCell ref="M49:N50"/>
    <mergeCell ref="O49:O50"/>
    <mergeCell ref="O51:O53"/>
    <mergeCell ref="O45:O46"/>
    <mergeCell ref="O47:O48"/>
    <mergeCell ref="Q39:R42"/>
    <mergeCell ref="P39:P42"/>
    <mergeCell ref="Q50:S50"/>
    <mergeCell ref="Q44:S44"/>
    <mergeCell ref="U3:AH3"/>
    <mergeCell ref="K38:M38"/>
    <mergeCell ref="N38:O38"/>
    <mergeCell ref="Q38:R38"/>
    <mergeCell ref="K36:S37"/>
    <mergeCell ref="R3:S5"/>
    <mergeCell ref="R6:S18"/>
    <mergeCell ref="R22:S27"/>
    <mergeCell ref="R20:S21"/>
    <mergeCell ref="P20:Q21"/>
    <mergeCell ref="F20:O20"/>
    <mergeCell ref="K33:L34"/>
    <mergeCell ref="P22:Q27"/>
    <mergeCell ref="P31:S34"/>
    <mergeCell ref="K44:L44"/>
    <mergeCell ref="G39:I42"/>
    <mergeCell ref="M44:N44"/>
    <mergeCell ref="M45:N46"/>
  </mergeCells>
  <printOptions horizontalCentered="1"/>
  <pageMargins left="0" right="0.15748031496062992" top="0" bottom="0" header="3.937007874015748E-2" footer="0.11811023622047245"/>
  <pageSetup paperSize="9" scale="32" orientation="landscape" r:id="rId1"/>
  <headerFooter scaleWithDoc="0">
    <oddFooter>&amp;R&amp;"Arial Cyr,полужирный"&amp;8стр. &amp;P из &amp;N&amp;"Arial Cyr,обычный" 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11</vt:i4>
      </vt:variant>
    </vt:vector>
  </HeadingPairs>
  <TitlesOfParts>
    <vt:vector size="20" baseType="lpstr">
      <vt:lpstr>Модульные ограждения</vt:lpstr>
      <vt:lpstr>Панельные ограждения GL (стр.1)</vt:lpstr>
      <vt:lpstr>Панельные ограждения GL (стр.2)</vt:lpstr>
      <vt:lpstr>Эл-ты панельных ограждений - 1</vt:lpstr>
      <vt:lpstr>Эл-ты панельных ограждений - 2</vt:lpstr>
      <vt:lpstr>Ограждения Optima+Рулон.Сетка</vt:lpstr>
      <vt:lpstr>Protect+Газон+Времен+Штакетник</vt:lpstr>
      <vt:lpstr>Откатные ворота</vt:lpstr>
      <vt:lpstr>Распашные ворота и калитки</vt:lpstr>
      <vt:lpstr>'Protect+Газон+Времен+Штакетник'!Print_Area</vt:lpstr>
      <vt:lpstr>'Распашные ворота и калитки'!Print_Area</vt:lpstr>
      <vt:lpstr>'Protect+Газон+Времен+Штакетник'!Область_печати</vt:lpstr>
      <vt:lpstr>'Модульные ограждения'!Область_печати</vt:lpstr>
      <vt:lpstr>'Ограждения Optima+Рулон.Сетка'!Область_печати</vt:lpstr>
      <vt:lpstr>'Откатные ворота'!Область_печати</vt:lpstr>
      <vt:lpstr>'Панельные ограждения GL (стр.1)'!Область_печати</vt:lpstr>
      <vt:lpstr>'Панельные ограждения GL (стр.2)'!Область_печати</vt:lpstr>
      <vt:lpstr>'Распашные ворота и калитки'!Область_печати</vt:lpstr>
      <vt:lpstr>'Эл-ты панельных ограждений - 1'!Область_печати</vt:lpstr>
      <vt:lpstr>'Эл-ты панельных ограждений - 2'!Область_печати</vt:lpstr>
    </vt:vector>
  </TitlesOfParts>
  <Company>МСУЦ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Grand Line</dc:creator>
  <cp:keywords>Grand Line Ограждения</cp:keywords>
  <cp:lastModifiedBy>Владимир Кудинов</cp:lastModifiedBy>
  <cp:lastPrinted>2021-01-14T09:40:29Z</cp:lastPrinted>
  <dcterms:created xsi:type="dcterms:W3CDTF">2012-07-09T12:54:34Z</dcterms:created>
  <dcterms:modified xsi:type="dcterms:W3CDTF">2021-02-02T10:33:20Z</dcterms:modified>
</cp:coreProperties>
</file>